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ego\Documents\"/>
    </mc:Choice>
  </mc:AlternateContent>
  <bookViews>
    <workbookView xWindow="0" yWindow="0" windowWidth="19200" windowHeight="11595"/>
  </bookViews>
  <sheets>
    <sheet name="Global" sheetId="13" r:id="rId1"/>
    <sheet name="DETEC" sheetId="1" r:id="rId2"/>
    <sheet name="DCN" sheetId="2" r:id="rId3"/>
    <sheet name="DCEL" sheetId="3" r:id="rId4"/>
    <sheet name="DCS" sheetId="4" r:id="rId5"/>
    <sheet name="DCAB" sheetId="5" r:id="rId6"/>
    <sheet name="DMA" sheetId="6" r:id="rId7"/>
    <sheet name="ADM" sheetId="12" r:id="rId8"/>
  </sheets>
  <definedNames>
    <definedName name="__Anonymous_Sheet_DB__1">DMA!$C$1:$C$65123</definedName>
    <definedName name="_xlnm._FilterDatabase" localSheetId="6" hidden="1">DMA!$C$1:$C$65123</definedName>
    <definedName name="_xlnm.Print_Area" localSheetId="5">DCAB!$B$4:$I$47</definedName>
    <definedName name="_xlnm.Print_Area" localSheetId="3">DCEL!$B$4:$I$37</definedName>
    <definedName name="_xlnm.Print_Area" localSheetId="2">DCN!$B$4:$I$50</definedName>
    <definedName name="_xlnm.Print_Area" localSheetId="4">DCS!$B$4:$I$58</definedName>
    <definedName name="_xlnm.Print_Area" localSheetId="1">DETEC!$B$3:$I$148</definedName>
    <definedName name="_xlnm.Print_Area" localSheetId="6">DMA!$B$4:$H$14</definedName>
  </definedNames>
  <calcPr calcId="152511"/>
</workbook>
</file>

<file path=xl/calcChain.xml><?xml version="1.0" encoding="utf-8"?>
<calcChain xmlns="http://schemas.openxmlformats.org/spreadsheetml/2006/main">
  <c r="H9" i="6" l="1"/>
  <c r="I42" i="2"/>
  <c r="I48" i="2"/>
  <c r="I49" i="2"/>
  <c r="I36" i="2"/>
  <c r="I37" i="2"/>
  <c r="I38" i="2"/>
  <c r="I39" i="2"/>
  <c r="I29" i="2"/>
  <c r="I30" i="2"/>
  <c r="I31" i="2"/>
  <c r="I32" i="2"/>
  <c r="I33" i="2"/>
  <c r="I22" i="2"/>
  <c r="I25" i="2"/>
  <c r="I26" i="2"/>
  <c r="I7" i="2"/>
  <c r="I8" i="2"/>
  <c r="I9" i="2"/>
  <c r="I10" i="2"/>
  <c r="I11" i="2"/>
  <c r="I12" i="2"/>
  <c r="I13" i="2"/>
  <c r="I14" i="2"/>
  <c r="I15" i="2"/>
  <c r="I16" i="2"/>
  <c r="I17" i="2"/>
  <c r="I18" i="2"/>
  <c r="I19" i="2"/>
  <c r="N42" i="2"/>
  <c r="N43" i="2"/>
  <c r="N44" i="2"/>
  <c r="N48" i="2"/>
  <c r="N49" i="2"/>
  <c r="N36" i="2"/>
  <c r="N37" i="2"/>
  <c r="N38" i="2"/>
  <c r="N39" i="2"/>
  <c r="N29" i="2"/>
  <c r="N30" i="2"/>
  <c r="N31" i="2"/>
  <c r="N32" i="2"/>
  <c r="N33" i="2"/>
  <c r="N22" i="2"/>
  <c r="N23" i="2"/>
  <c r="N24" i="2"/>
  <c r="N25" i="2"/>
  <c r="N26" i="2"/>
  <c r="N8" i="2"/>
  <c r="N9" i="2"/>
  <c r="N10" i="2"/>
  <c r="N11" i="2"/>
  <c r="N12" i="2"/>
  <c r="N15" i="2"/>
  <c r="N16" i="2"/>
  <c r="N17" i="2"/>
  <c r="N18" i="2"/>
  <c r="S42" i="2"/>
  <c r="S43" i="2"/>
  <c r="S44" i="2"/>
  <c r="S48" i="2"/>
  <c r="S49" i="2"/>
  <c r="S36" i="2"/>
  <c r="S37" i="2"/>
  <c r="S38" i="2"/>
  <c r="S39" i="2"/>
  <c r="S29" i="2"/>
  <c r="S30" i="2"/>
  <c r="S31" i="2"/>
  <c r="S32" i="2"/>
  <c r="S33" i="2"/>
  <c r="S22" i="2"/>
  <c r="S23" i="2"/>
  <c r="S24" i="2"/>
  <c r="S25" i="2"/>
  <c r="S26" i="2"/>
  <c r="S7" i="2"/>
  <c r="S8" i="2"/>
  <c r="S9" i="2"/>
  <c r="S10" i="2"/>
  <c r="S11" i="2"/>
  <c r="S12" i="2"/>
  <c r="S13" i="2"/>
  <c r="S14" i="2"/>
  <c r="S15" i="2"/>
  <c r="S16" i="2"/>
  <c r="S17" i="2"/>
  <c r="S18" i="2"/>
  <c r="S19" i="2"/>
  <c r="F42" i="2"/>
  <c r="F43" i="2"/>
  <c r="F44" i="2"/>
  <c r="F45" i="2"/>
  <c r="F46" i="2"/>
  <c r="F47" i="2"/>
  <c r="F48" i="2"/>
  <c r="F49" i="2"/>
  <c r="F36" i="2"/>
  <c r="F37" i="2"/>
  <c r="F38" i="2"/>
  <c r="F39" i="2"/>
  <c r="F29" i="2"/>
  <c r="F30" i="2"/>
  <c r="F31" i="2"/>
  <c r="F32" i="2"/>
  <c r="F33" i="2"/>
  <c r="F22" i="2"/>
  <c r="F23" i="2"/>
  <c r="F24" i="2"/>
  <c r="F25" i="2"/>
  <c r="F26" i="2"/>
  <c r="F7" i="2"/>
  <c r="F8" i="2"/>
  <c r="F9" i="2"/>
  <c r="F10" i="2"/>
  <c r="F11" i="2"/>
  <c r="F12" i="2"/>
  <c r="F13" i="2"/>
  <c r="F14" i="2"/>
  <c r="F15" i="2"/>
  <c r="F16" i="2"/>
  <c r="F17" i="2"/>
  <c r="F18" i="2"/>
  <c r="F19" i="2"/>
  <c r="I7" i="3"/>
  <c r="I8" i="3"/>
  <c r="I9" i="3"/>
  <c r="I10" i="3"/>
  <c r="I11" i="3"/>
  <c r="I12" i="3"/>
  <c r="I15" i="3"/>
  <c r="I16" i="3"/>
  <c r="I18" i="3"/>
  <c r="I19" i="3"/>
  <c r="I20" i="3"/>
  <c r="I21" i="3"/>
  <c r="I22" i="3"/>
  <c r="I23" i="3"/>
  <c r="I24" i="3"/>
  <c r="I25" i="3"/>
  <c r="I26" i="3"/>
  <c r="I27" i="3"/>
  <c r="N7" i="3"/>
  <c r="N8" i="3"/>
  <c r="N9" i="3"/>
  <c r="N10" i="3"/>
  <c r="N11" i="3"/>
  <c r="N12" i="3"/>
  <c r="N15" i="3"/>
  <c r="N16" i="3"/>
  <c r="N27" i="3"/>
  <c r="N37" i="3"/>
  <c r="G155" i="1"/>
  <c r="F8" i="3"/>
  <c r="F9" i="3"/>
  <c r="F10" i="3"/>
  <c r="F11" i="3"/>
  <c r="F15" i="3"/>
  <c r="F18" i="3"/>
  <c r="F19" i="3"/>
  <c r="F20" i="3"/>
  <c r="F21" i="3"/>
  <c r="F22" i="3"/>
  <c r="F23" i="3"/>
  <c r="F24" i="3"/>
  <c r="F25" i="3"/>
  <c r="F26" i="3"/>
  <c r="I56" i="4"/>
  <c r="I57" i="4"/>
  <c r="I39" i="4"/>
  <c r="I40" i="4"/>
  <c r="I32" i="4"/>
  <c r="I33" i="4"/>
  <c r="I34" i="4"/>
  <c r="I35" i="4"/>
  <c r="I36" i="4"/>
  <c r="I37" i="4"/>
  <c r="I19" i="4"/>
  <c r="I20" i="4"/>
  <c r="I21" i="4"/>
  <c r="I22" i="4"/>
  <c r="I24" i="4"/>
  <c r="I25" i="4"/>
  <c r="I27" i="4"/>
  <c r="I28" i="4"/>
  <c r="I29" i="4"/>
  <c r="I8" i="4"/>
  <c r="I9" i="4"/>
  <c r="I10" i="4"/>
  <c r="I11" i="4"/>
  <c r="I12" i="4"/>
  <c r="I13" i="4"/>
  <c r="I14" i="4"/>
  <c r="I16" i="4"/>
  <c r="N56" i="4"/>
  <c r="N57" i="4" s="1"/>
  <c r="N39" i="4"/>
  <c r="N40" i="4" s="1"/>
  <c r="N32" i="4"/>
  <c r="N33" i="4"/>
  <c r="N34" i="4"/>
  <c r="N35" i="4"/>
  <c r="N36" i="4"/>
  <c r="N19" i="4"/>
  <c r="N30" i="4" s="1"/>
  <c r="N20" i="4"/>
  <c r="N21" i="4"/>
  <c r="N22" i="4"/>
  <c r="N24" i="4"/>
  <c r="N25" i="4"/>
  <c r="N27" i="4"/>
  <c r="N28" i="4"/>
  <c r="N29" i="4"/>
  <c r="N7" i="4"/>
  <c r="N8" i="4"/>
  <c r="N9" i="4"/>
  <c r="N10" i="4"/>
  <c r="N11" i="4"/>
  <c r="N12" i="4"/>
  <c r="N13" i="4"/>
  <c r="N14" i="4"/>
  <c r="N16" i="4"/>
  <c r="S56" i="4"/>
  <c r="S57" i="4" s="1"/>
  <c r="S42" i="4"/>
  <c r="S43" i="4"/>
  <c r="S44" i="4"/>
  <c r="S45" i="4"/>
  <c r="S46" i="4"/>
  <c r="S47" i="4"/>
  <c r="S48" i="4"/>
  <c r="S49" i="4"/>
  <c r="S50" i="4"/>
  <c r="S51" i="4"/>
  <c r="S52" i="4"/>
  <c r="S53" i="4"/>
  <c r="S54" i="4"/>
  <c r="S39" i="4"/>
  <c r="S40" i="4"/>
  <c r="S32" i="4"/>
  <c r="S33" i="4"/>
  <c r="S34" i="4"/>
  <c r="S35" i="4"/>
  <c r="S36" i="4"/>
  <c r="S37" i="4"/>
  <c r="S19" i="4"/>
  <c r="S20" i="4"/>
  <c r="S21" i="4"/>
  <c r="S22" i="4"/>
  <c r="S23" i="4"/>
  <c r="S24" i="4"/>
  <c r="S25" i="4"/>
  <c r="S26" i="4"/>
  <c r="S27" i="4"/>
  <c r="S28" i="4"/>
  <c r="S29" i="4"/>
  <c r="F8" i="4"/>
  <c r="F9" i="4"/>
  <c r="F10" i="4"/>
  <c r="F11" i="4"/>
  <c r="F12" i="4"/>
  <c r="F13" i="4"/>
  <c r="F14" i="4"/>
  <c r="F16" i="4"/>
  <c r="F19" i="4"/>
  <c r="F20" i="4"/>
  <c r="F21" i="4"/>
  <c r="F22" i="4"/>
  <c r="F24" i="4"/>
  <c r="F25" i="4"/>
  <c r="F27" i="4"/>
  <c r="F28" i="4"/>
  <c r="F29" i="4"/>
  <c r="F32" i="4"/>
  <c r="F33" i="4"/>
  <c r="F34" i="4"/>
  <c r="F35" i="4"/>
  <c r="F36" i="4"/>
  <c r="F39" i="4"/>
  <c r="F40" i="4" s="1"/>
  <c r="F42" i="4"/>
  <c r="F43" i="4"/>
  <c r="F44" i="4"/>
  <c r="F45" i="4"/>
  <c r="F47" i="4"/>
  <c r="F48" i="4"/>
  <c r="F49" i="4"/>
  <c r="F50" i="4"/>
  <c r="F51" i="4"/>
  <c r="F52" i="4"/>
  <c r="F53" i="4"/>
  <c r="F57" i="4"/>
  <c r="I8" i="5"/>
  <c r="I9" i="5"/>
  <c r="I10" i="5"/>
  <c r="I13" i="5"/>
  <c r="I14" i="5"/>
  <c r="I15" i="5"/>
  <c r="I16" i="5"/>
  <c r="I17" i="5"/>
  <c r="I18" i="5"/>
  <c r="I19" i="5"/>
  <c r="I20" i="5"/>
  <c r="I22" i="5"/>
  <c r="I23" i="5"/>
  <c r="I24" i="5"/>
  <c r="I25" i="5"/>
  <c r="I26" i="5"/>
  <c r="I27" i="5"/>
  <c r="I28" i="5"/>
  <c r="I29" i="5"/>
  <c r="I30" i="5"/>
  <c r="I31" i="5"/>
  <c r="I32" i="5"/>
  <c r="I34" i="5"/>
  <c r="I37" i="5"/>
  <c r="I38" i="5"/>
  <c r="I39" i="5"/>
  <c r="I42" i="5"/>
  <c r="I43" i="5"/>
  <c r="I44" i="5"/>
  <c r="N9" i="5"/>
  <c r="N10" i="5"/>
  <c r="N13" i="5"/>
  <c r="N14" i="5"/>
  <c r="N15" i="5"/>
  <c r="N16" i="5"/>
  <c r="N17" i="5"/>
  <c r="N18" i="5"/>
  <c r="N19" i="5"/>
  <c r="N20" i="5"/>
  <c r="N22" i="5"/>
  <c r="N23" i="5"/>
  <c r="N24" i="5"/>
  <c r="N25" i="5"/>
  <c r="N26" i="5"/>
  <c r="N27" i="5"/>
  <c r="N28" i="5"/>
  <c r="N29" i="5"/>
  <c r="N30" i="5"/>
  <c r="N31" i="5"/>
  <c r="N32" i="5"/>
  <c r="N34" i="5"/>
  <c r="N37" i="5"/>
  <c r="N38" i="5"/>
  <c r="N39" i="5"/>
  <c r="N42" i="5"/>
  <c r="N43" i="5"/>
  <c r="N44" i="5"/>
  <c r="S7" i="5"/>
  <c r="S8" i="5"/>
  <c r="S9" i="5"/>
  <c r="S10" i="5"/>
  <c r="S12" i="5"/>
  <c r="S13" i="5"/>
  <c r="S14" i="5"/>
  <c r="S15" i="5"/>
  <c r="S16" i="5"/>
  <c r="S17" i="5"/>
  <c r="S18" i="5"/>
  <c r="S19" i="5"/>
  <c r="S22" i="5"/>
  <c r="S23" i="5"/>
  <c r="S24" i="5"/>
  <c r="S25" i="5"/>
  <c r="S26" i="5"/>
  <c r="S27" i="5"/>
  <c r="S28" i="5"/>
  <c r="S29" i="5"/>
  <c r="S30" i="5"/>
  <c r="S31" i="5"/>
  <c r="S32" i="5"/>
  <c r="S33" i="5"/>
  <c r="S34" i="5"/>
  <c r="S37" i="5"/>
  <c r="S38" i="5"/>
  <c r="S39" i="5"/>
  <c r="S42" i="5"/>
  <c r="S43" i="5"/>
  <c r="S44" i="5"/>
  <c r="F8" i="5"/>
  <c r="F9" i="5"/>
  <c r="F10" i="5"/>
  <c r="F13" i="5"/>
  <c r="F14" i="5"/>
  <c r="F15" i="5"/>
  <c r="F16" i="5"/>
  <c r="F17" i="5"/>
  <c r="F18" i="5"/>
  <c r="F19" i="5"/>
  <c r="F20" i="5"/>
  <c r="F23" i="5"/>
  <c r="F24" i="5"/>
  <c r="F25" i="5"/>
  <c r="F26" i="5"/>
  <c r="F27" i="5"/>
  <c r="F28" i="5"/>
  <c r="F29" i="5"/>
  <c r="F30" i="5"/>
  <c r="F31" i="5"/>
  <c r="F32" i="5"/>
  <c r="F34" i="5"/>
  <c r="F35" i="5"/>
  <c r="F37" i="5"/>
  <c r="F38" i="5"/>
  <c r="F39" i="5"/>
  <c r="F40" i="5"/>
  <c r="F42" i="5"/>
  <c r="F43" i="5"/>
  <c r="F44" i="5" s="1"/>
  <c r="F48" i="5"/>
  <c r="D158" i="1"/>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I6" i="1"/>
  <c r="I7" i="1"/>
  <c r="I8" i="1"/>
  <c r="I9" i="1"/>
  <c r="I10" i="1"/>
  <c r="I11" i="1"/>
  <c r="I12" i="1"/>
  <c r="I13" i="1"/>
  <c r="I14" i="1"/>
  <c r="I15" i="1"/>
  <c r="I16" i="1"/>
  <c r="I17" i="1"/>
  <c r="I18" i="1"/>
  <c r="I19" i="1"/>
  <c r="I20" i="1"/>
  <c r="I22" i="1"/>
  <c r="I23" i="1"/>
  <c r="I24" i="1"/>
  <c r="I25" i="1"/>
  <c r="I26" i="1"/>
  <c r="I27" i="1"/>
  <c r="I28" i="1"/>
  <c r="I29" i="1"/>
  <c r="I30" i="1"/>
  <c r="I31" i="1"/>
  <c r="I32" i="1"/>
  <c r="I33" i="1"/>
  <c r="I34" i="1"/>
  <c r="I35" i="1"/>
  <c r="I37" i="1"/>
  <c r="I38" i="1"/>
  <c r="I39" i="1"/>
  <c r="I40" i="1"/>
  <c r="I41" i="1"/>
  <c r="I42" i="1"/>
  <c r="I43" i="1"/>
  <c r="I44" i="1"/>
  <c r="I45" i="1"/>
  <c r="I46" i="1"/>
  <c r="I47" i="1"/>
  <c r="I48" i="1"/>
  <c r="I49" i="1"/>
  <c r="I50" i="1"/>
  <c r="I51" i="1"/>
  <c r="I52" i="1"/>
  <c r="I53" i="1"/>
  <c r="I54" i="1"/>
  <c r="I55" i="1"/>
  <c r="I56" i="1"/>
  <c r="I59" i="1"/>
  <c r="I60" i="1"/>
  <c r="I62" i="1"/>
  <c r="I66" i="1"/>
  <c r="I68" i="1"/>
  <c r="I69" i="1"/>
  <c r="I70" i="1"/>
  <c r="I71" i="1"/>
  <c r="I72" i="1"/>
  <c r="I73" i="1"/>
  <c r="I74" i="1"/>
  <c r="I75" i="1"/>
  <c r="I76" i="1"/>
  <c r="I77" i="1"/>
  <c r="I79" i="1"/>
  <c r="I80" i="1"/>
  <c r="I81" i="1"/>
  <c r="I82" i="1"/>
  <c r="I83" i="1"/>
  <c r="I84" i="1"/>
  <c r="I85" i="1"/>
  <c r="I86" i="1"/>
  <c r="I87" i="1"/>
  <c r="I88" i="1"/>
  <c r="I90" i="1"/>
  <c r="I91" i="1"/>
  <c r="I92" i="1"/>
  <c r="I93" i="1"/>
  <c r="I94" i="1"/>
  <c r="I95" i="1"/>
  <c r="I96" i="1"/>
  <c r="I97" i="1"/>
  <c r="I98" i="1"/>
  <c r="I99" i="1"/>
  <c r="I106" i="1"/>
  <c r="I107"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40" i="1"/>
  <c r="I141" i="1"/>
  <c r="I142" i="1"/>
  <c r="I143" i="1"/>
  <c r="I144" i="1"/>
  <c r="I145" i="1"/>
  <c r="I146" i="1"/>
  <c r="I147" i="1"/>
  <c r="N140" i="1"/>
  <c r="N141" i="1"/>
  <c r="N142" i="1"/>
  <c r="N143" i="1"/>
  <c r="N144" i="1"/>
  <c r="N145" i="1"/>
  <c r="N146" i="1"/>
  <c r="N147"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90" i="1"/>
  <c r="N91" i="1"/>
  <c r="N92" i="1"/>
  <c r="N93" i="1"/>
  <c r="N94" i="1"/>
  <c r="N95" i="1"/>
  <c r="N96" i="1"/>
  <c r="N97" i="1"/>
  <c r="N98" i="1"/>
  <c r="N99" i="1"/>
  <c r="N100" i="1"/>
  <c r="N101" i="1"/>
  <c r="N102" i="1"/>
  <c r="N103" i="1"/>
  <c r="N104" i="1"/>
  <c r="N105" i="1"/>
  <c r="N106" i="1"/>
  <c r="N107" i="1"/>
  <c r="N79" i="1"/>
  <c r="N80" i="1"/>
  <c r="N81" i="1"/>
  <c r="N82" i="1"/>
  <c r="N83" i="1"/>
  <c r="N84" i="1"/>
  <c r="N85" i="1"/>
  <c r="N86" i="1"/>
  <c r="N87" i="1"/>
  <c r="N88" i="1"/>
  <c r="N69" i="1"/>
  <c r="N70" i="1"/>
  <c r="N71" i="1"/>
  <c r="N72" i="1"/>
  <c r="N73" i="1"/>
  <c r="N74" i="1"/>
  <c r="N75" i="1"/>
  <c r="N76" i="1"/>
  <c r="N62" i="1"/>
  <c r="N66" i="1" s="1"/>
  <c r="N37" i="1"/>
  <c r="N38" i="1"/>
  <c r="N39" i="1"/>
  <c r="N40" i="1"/>
  <c r="N41" i="1"/>
  <c r="N42" i="1"/>
  <c r="N43" i="1"/>
  <c r="N44" i="1"/>
  <c r="N45" i="1"/>
  <c r="N46" i="1"/>
  <c r="N47" i="1"/>
  <c r="N48" i="1"/>
  <c r="N49" i="1"/>
  <c r="N50" i="1"/>
  <c r="N51" i="1"/>
  <c r="N52" i="1"/>
  <c r="N53" i="1"/>
  <c r="N54" i="1"/>
  <c r="N55" i="1"/>
  <c r="N56" i="1"/>
  <c r="N59" i="1"/>
  <c r="N22" i="1"/>
  <c r="N23" i="1"/>
  <c r="N24" i="1"/>
  <c r="N25" i="1"/>
  <c r="N26" i="1"/>
  <c r="N27" i="1"/>
  <c r="N28" i="1"/>
  <c r="N29" i="1"/>
  <c r="N30" i="1"/>
  <c r="N31" i="1"/>
  <c r="N32" i="1"/>
  <c r="N33" i="1"/>
  <c r="N34" i="1"/>
  <c r="N6" i="1"/>
  <c r="N7" i="1"/>
  <c r="N8" i="1"/>
  <c r="N9" i="1"/>
  <c r="N10" i="1"/>
  <c r="N11" i="1"/>
  <c r="N12" i="1"/>
  <c r="N13" i="1"/>
  <c r="N14" i="1"/>
  <c r="N15" i="1"/>
  <c r="N16" i="1"/>
  <c r="N17" i="1"/>
  <c r="N18" i="1"/>
  <c r="N19" i="1"/>
  <c r="N20" i="1"/>
  <c r="S140" i="1"/>
  <c r="S141" i="1"/>
  <c r="S142" i="1"/>
  <c r="S143" i="1"/>
  <c r="S144" i="1"/>
  <c r="S145" i="1"/>
  <c r="S146" i="1"/>
  <c r="S147"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90" i="1"/>
  <c r="S91" i="1"/>
  <c r="S92" i="1"/>
  <c r="S93" i="1"/>
  <c r="S94" i="1"/>
  <c r="S95" i="1"/>
  <c r="S96" i="1"/>
  <c r="S97" i="1"/>
  <c r="S98" i="1"/>
  <c r="S99" i="1"/>
  <c r="S100" i="1"/>
  <c r="S101" i="1"/>
  <c r="S102" i="1"/>
  <c r="S103" i="1"/>
  <c r="S104" i="1"/>
  <c r="S105" i="1"/>
  <c r="S106" i="1"/>
  <c r="S107" i="1"/>
  <c r="S88" i="1"/>
  <c r="S68" i="1"/>
  <c r="S69" i="1"/>
  <c r="S70" i="1"/>
  <c r="S71" i="1"/>
  <c r="S72" i="1"/>
  <c r="S73" i="1"/>
  <c r="S74" i="1"/>
  <c r="S75" i="1"/>
  <c r="S76" i="1"/>
  <c r="S62" i="1"/>
  <c r="S66" i="1" s="1"/>
  <c r="S37" i="1"/>
  <c r="S38" i="1"/>
  <c r="S39" i="1"/>
  <c r="S40" i="1"/>
  <c r="S41" i="1"/>
  <c r="S42" i="1"/>
  <c r="S43" i="1"/>
  <c r="S44" i="1"/>
  <c r="S45" i="1"/>
  <c r="S46" i="1"/>
  <c r="S47" i="1"/>
  <c r="S48" i="1"/>
  <c r="S49" i="1"/>
  <c r="S50" i="1"/>
  <c r="S51" i="1"/>
  <c r="S52" i="1"/>
  <c r="S53" i="1"/>
  <c r="S54" i="1"/>
  <c r="S55" i="1"/>
  <c r="S56" i="1"/>
  <c r="S59" i="1"/>
  <c r="S22" i="1"/>
  <c r="S23" i="1"/>
  <c r="S24" i="1"/>
  <c r="S25" i="1"/>
  <c r="S26" i="1"/>
  <c r="S27" i="1"/>
  <c r="S28" i="1"/>
  <c r="S29" i="1"/>
  <c r="S30" i="1"/>
  <c r="S31" i="1"/>
  <c r="S32" i="1"/>
  <c r="S33" i="1"/>
  <c r="S34" i="1"/>
  <c r="S6" i="1"/>
  <c r="S7" i="1"/>
  <c r="S8" i="1"/>
  <c r="S9" i="1"/>
  <c r="S10" i="1"/>
  <c r="S11" i="1"/>
  <c r="S12" i="1"/>
  <c r="S13" i="1"/>
  <c r="S14" i="1"/>
  <c r="S15" i="1"/>
  <c r="S16" i="1"/>
  <c r="S17" i="1"/>
  <c r="S18" i="1"/>
  <c r="S19" i="1"/>
  <c r="S20" i="1"/>
  <c r="E160" i="1"/>
  <c r="I160" i="1" s="1"/>
  <c r="F140" i="1"/>
  <c r="F141" i="1"/>
  <c r="F142" i="1"/>
  <c r="F143" i="1"/>
  <c r="F144" i="1"/>
  <c r="F145" i="1"/>
  <c r="F146" i="1"/>
  <c r="F147"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90" i="1"/>
  <c r="F91" i="1"/>
  <c r="F92" i="1"/>
  <c r="F93" i="1"/>
  <c r="F94" i="1"/>
  <c r="F95" i="1"/>
  <c r="F96" i="1"/>
  <c r="F97" i="1"/>
  <c r="F98" i="1"/>
  <c r="F99" i="1"/>
  <c r="F100" i="1"/>
  <c r="F101" i="1"/>
  <c r="F102" i="1"/>
  <c r="F103" i="1"/>
  <c r="F104" i="1"/>
  <c r="F105" i="1"/>
  <c r="F106" i="1"/>
  <c r="F107" i="1"/>
  <c r="F79" i="1"/>
  <c r="F80" i="1"/>
  <c r="F81" i="1"/>
  <c r="F82" i="1"/>
  <c r="F83" i="1"/>
  <c r="F84" i="1"/>
  <c r="F85" i="1"/>
  <c r="F86" i="1"/>
  <c r="F87" i="1"/>
  <c r="F88" i="1"/>
  <c r="F68" i="1"/>
  <c r="F69" i="1"/>
  <c r="F70" i="1"/>
  <c r="F71" i="1"/>
  <c r="F72" i="1"/>
  <c r="F73" i="1"/>
  <c r="F74" i="1"/>
  <c r="F75" i="1"/>
  <c r="F76" i="1"/>
  <c r="F77" i="1"/>
  <c r="F62" i="1"/>
  <c r="F63" i="1"/>
  <c r="F64" i="1"/>
  <c r="F66" i="1"/>
  <c r="F37" i="1"/>
  <c r="F38" i="1"/>
  <c r="F39" i="1"/>
  <c r="F40" i="1"/>
  <c r="F41" i="1"/>
  <c r="F42" i="1"/>
  <c r="F43" i="1"/>
  <c r="F44" i="1"/>
  <c r="F45" i="1"/>
  <c r="F46" i="1"/>
  <c r="F47" i="1"/>
  <c r="F48" i="1"/>
  <c r="F49" i="1"/>
  <c r="F50" i="1"/>
  <c r="F51" i="1"/>
  <c r="F52" i="1"/>
  <c r="F53" i="1"/>
  <c r="F54" i="1"/>
  <c r="F55" i="1"/>
  <c r="F56" i="1"/>
  <c r="F57" i="1"/>
  <c r="F58" i="1"/>
  <c r="F59" i="1"/>
  <c r="F60" i="1"/>
  <c r="F22" i="1"/>
  <c r="F23" i="1"/>
  <c r="F24" i="1"/>
  <c r="F25" i="1"/>
  <c r="F26" i="1"/>
  <c r="F27" i="1"/>
  <c r="F28" i="1"/>
  <c r="F29" i="1"/>
  <c r="F30" i="1"/>
  <c r="F31" i="1"/>
  <c r="F32" i="1"/>
  <c r="F33" i="1"/>
  <c r="F34" i="1"/>
  <c r="F35" i="1"/>
  <c r="F6" i="1"/>
  <c r="F7" i="1"/>
  <c r="F20" i="1" s="1"/>
  <c r="F148" i="1" s="1"/>
  <c r="F8" i="1"/>
  <c r="F9" i="1"/>
  <c r="F10" i="1"/>
  <c r="F11" i="1"/>
  <c r="F12" i="1"/>
  <c r="F13" i="1"/>
  <c r="F14" i="1"/>
  <c r="F15" i="1"/>
  <c r="F16" i="1"/>
  <c r="F17" i="1"/>
  <c r="F18" i="1"/>
  <c r="F19" i="1"/>
  <c r="B12" i="13"/>
  <c r="S12" i="4"/>
  <c r="N36" i="3"/>
  <c r="F29" i="3"/>
  <c r="F36" i="3"/>
  <c r="S15" i="4"/>
  <c r="S7" i="4"/>
  <c r="S17" i="4" s="1"/>
  <c r="S8" i="4"/>
  <c r="S9" i="4"/>
  <c r="S10" i="4"/>
  <c r="S11" i="4"/>
  <c r="S13" i="4"/>
  <c r="S14" i="4"/>
  <c r="S16" i="4"/>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H14" i="6"/>
  <c r="D10" i="13" s="1"/>
  <c r="F12" i="6"/>
  <c r="M12" i="6"/>
  <c r="N54" i="4"/>
  <c r="M8" i="6"/>
  <c r="M9" i="6" s="1"/>
  <c r="M14" i="6" s="1"/>
  <c r="M11" i="6"/>
  <c r="M13" i="6" s="1"/>
  <c r="I54" i="4"/>
  <c r="I7" i="4"/>
  <c r="I17" i="4" s="1"/>
  <c r="F7" i="4"/>
  <c r="F7" i="6"/>
  <c r="F8" i="6"/>
  <c r="F9" i="6"/>
  <c r="F14" i="6" s="1"/>
  <c r="F11" i="6"/>
  <c r="F13" i="6"/>
  <c r="E158" i="1" l="1"/>
  <c r="I158" i="1" s="1"/>
  <c r="E10" i="13"/>
  <c r="G10" i="13"/>
  <c r="H10" i="13" s="1"/>
  <c r="C5" i="13"/>
  <c r="C153" i="1"/>
  <c r="C10" i="13"/>
  <c r="C158" i="1"/>
  <c r="F42" i="12"/>
  <c r="E11" i="13" s="1"/>
  <c r="G11" i="13" s="1"/>
  <c r="S60" i="1"/>
  <c r="S77" i="1"/>
  <c r="S148" i="1" s="1"/>
  <c r="N35" i="1"/>
  <c r="I148" i="1"/>
  <c r="S40" i="5"/>
  <c r="S20" i="5"/>
  <c r="S49" i="5"/>
  <c r="N40" i="5"/>
  <c r="I35" i="5"/>
  <c r="I49" i="5" s="1"/>
  <c r="F30" i="4"/>
  <c r="F27" i="3"/>
  <c r="I37" i="3"/>
  <c r="F20" i="2"/>
  <c r="F34" i="2"/>
  <c r="S27" i="2"/>
  <c r="S40" i="2"/>
  <c r="N20" i="2"/>
  <c r="N34" i="2"/>
  <c r="I27" i="2"/>
  <c r="I40" i="2"/>
  <c r="S35" i="1"/>
  <c r="N60" i="1"/>
  <c r="N77" i="1"/>
  <c r="N148" i="1"/>
  <c r="L37" i="12"/>
  <c r="G160" i="1" s="1"/>
  <c r="F11" i="13" s="1"/>
  <c r="F49" i="5"/>
  <c r="S35" i="5"/>
  <c r="N35" i="5"/>
  <c r="N49" i="5" s="1"/>
  <c r="I40" i="5"/>
  <c r="F54" i="4"/>
  <c r="F37" i="4"/>
  <c r="F17" i="4"/>
  <c r="S30" i="4"/>
  <c r="S58" i="4" s="1"/>
  <c r="N17" i="4"/>
  <c r="N37" i="4"/>
  <c r="N58" i="4" s="1"/>
  <c r="I30" i="4"/>
  <c r="I58" i="4" s="1"/>
  <c r="F16" i="3"/>
  <c r="F37" i="3" s="1"/>
  <c r="E7" i="13"/>
  <c r="E155" i="1"/>
  <c r="F27" i="2"/>
  <c r="F40" i="2"/>
  <c r="F50" i="2" s="1"/>
  <c r="S20" i="2"/>
  <c r="S34" i="2"/>
  <c r="N27" i="2"/>
  <c r="N40" i="2"/>
  <c r="N50" i="2" s="1"/>
  <c r="I20" i="2"/>
  <c r="I34" i="2"/>
  <c r="D9" i="13" l="1"/>
  <c r="D157" i="1"/>
  <c r="E9" i="13"/>
  <c r="E157" i="1"/>
  <c r="G153" i="1"/>
  <c r="F5" i="13"/>
  <c r="E154" i="1"/>
  <c r="E6" i="13"/>
  <c r="C6" i="13"/>
  <c r="C154" i="1"/>
  <c r="C7" i="13"/>
  <c r="C155" i="1"/>
  <c r="E8" i="13"/>
  <c r="E156" i="1"/>
  <c r="G156" i="1"/>
  <c r="F8" i="13"/>
  <c r="C9" i="13"/>
  <c r="C157" i="1"/>
  <c r="E5" i="13"/>
  <c r="E12" i="13" s="1"/>
  <c r="E153" i="1"/>
  <c r="I50" i="2"/>
  <c r="S50" i="2"/>
  <c r="D155" i="1"/>
  <c r="I155" i="1" s="1"/>
  <c r="D7" i="13"/>
  <c r="G7" i="13" s="1"/>
  <c r="F9" i="13"/>
  <c r="G157" i="1"/>
  <c r="D156" i="1"/>
  <c r="D8" i="13"/>
  <c r="G8" i="13" s="1"/>
  <c r="F58" i="4"/>
  <c r="D5" i="13"/>
  <c r="D153" i="1"/>
  <c r="G5" i="13" l="1"/>
  <c r="H8" i="13"/>
  <c r="D6" i="13"/>
  <c r="D154" i="1"/>
  <c r="G9" i="13"/>
  <c r="H9" i="13" s="1"/>
  <c r="I153" i="1"/>
  <c r="D159" i="1"/>
  <c r="C8" i="13"/>
  <c r="C12" i="13" s="1"/>
  <c r="C156" i="1"/>
  <c r="C159" i="1" s="1"/>
  <c r="I156" i="1"/>
  <c r="H7" i="13"/>
  <c r="F6" i="13"/>
  <c r="G154" i="1"/>
  <c r="G159" i="1" s="1"/>
  <c r="G161" i="1" s="1"/>
  <c r="E159" i="1"/>
  <c r="E161" i="1" s="1"/>
  <c r="F12" i="13"/>
  <c r="I157" i="1"/>
  <c r="I159" i="1" l="1"/>
  <c r="I161" i="1" s="1"/>
  <c r="D161" i="1"/>
  <c r="I154" i="1"/>
  <c r="H5" i="13"/>
  <c r="G12" i="13"/>
  <c r="H12" i="13" s="1"/>
  <c r="G6" i="13"/>
  <c r="H6" i="13" s="1"/>
  <c r="D12" i="13"/>
</calcChain>
</file>

<file path=xl/sharedStrings.xml><?xml version="1.0" encoding="utf-8"?>
<sst xmlns="http://schemas.openxmlformats.org/spreadsheetml/2006/main" count="695" uniqueCount="396">
  <si>
    <t>BALANÇA ANALÍTICA DE PRECISÃO
Capacidade: 220g;
Precisão: 0,0001g (0,1mg); 
Repetibilidade: = 0,1mg; 
Linearidade: ± 0,2mg; 
Temperatura de operação: 5 a 40°C; 
Modos porcentagem, contagem de peças, densidade, quilate.
Unidades de medida: G, mg, quilate, mom, libra, Oz, Ozt, tael de Hong Kong, dwt, GN, m (mesghal), b (baht), t (tola), o (parte de libra);</t>
  </si>
  <si>
    <t>BANHO MARIA
Confeccionado internamente em aço inox;
Bandeja e estantes em aço inox para 150 tubos de ensaio;
Faixa de trabalho (5°C acima de ambiente) a + 100 °C;
Dimensões Internas aproximadas (CxLxA) 41 x 27 x 10 cm;</t>
  </si>
  <si>
    <t>BOMBA DE VÁCUO Opera em vácuo e compressor;Tipo: 2VC; Deslocamento Máximo: (Cfm: 1,29; m3/h: 2,2; Ipm: 37)Vácuo Máximo: (mbar: 730; mm/hg: 660; Pol/Hg: 26) Motor: (CV: 1/4)</t>
  </si>
  <si>
    <t>CAPELA DE EXAUSTÃO DE GASES Vazão de 60 m3/min; Diâmetro do duto 200mm; Potência do motor 1/2 CV; Carapaça em Fibra de Vidro; Exaustor centrífugo; Porta tipo guilhotina transparente; A: 1300mm; L: 1500mm; P: 700mm;</t>
  </si>
  <si>
    <t>ESTUFA DE ESTERELIZAÇÃO E SECAGEM Capacidade p/ 81 litros Controlador de temperatura digital; Faixa de temperatura de 50 oC a 250 oC; Confeccionada em chapa de aço com paredes duplas c/tratamento anticorrosivo.</t>
  </si>
  <si>
    <t>PERMEÂMETRO ULTRAPERM-500 UltraPerm-500, steady-state air permeameter with PC control with interactive digital control allowing permeability determinations from 0.1 mD to 5 Darcies to be made. Pore pressure to 50 psig. Traveling Meniscus Option for low permeability measurements down to 0.001 md. UltraPerm 500 Two Years Spare Parts Panel Assembly with One Hassler core holder for 1” and 1.5” diameter core samples, length: 0-3”, pressure to 2,500 psi</t>
  </si>
  <si>
    <t>POROSÍMETRO ULTRAPORE-300 UltraPore-300, gas expansion helium pycnometer for the determination of grain volume or pore volume (when connected to core holder; not supplied) of core plug and full diameter samples. Includes matrix cups for 1 inch and 1.5 diameter samples. Pore pressure up to 100psi. UltraPore 300 Two Years Spare Parts</t>
  </si>
  <si>
    <t>SOXHLET SOXG Giant Soxhlet Extractor, for reflux cleaning of individual full diameter samples or multiple plug samples. Core diameter to 5-1/2" and core length up to 12" with heating mantle and controller, Elec.: 220/240 VAC</t>
  </si>
  <si>
    <t>CHAPA AQUECEDORA Placa Aquecedora, 30x40, c/resistência blindada incorporada 1010 W, temperatura controlada por termostato capilar de 50° à 360°C, precisão ± 3°C, cabo com fio terra em borracha.</t>
  </si>
  <si>
    <t>CENTRÍFUGA DIGITAL DE BANCADA Programável, rotor de ângulo fixo, com capacidade para 24 tubos de 15ml de fundo redondo ou cônico tipo “falcon” . Velocidade variável até 4.000rpm, motor de indução (sem escova) - estrutura em plástico resistente e aço inoxidável;</t>
  </si>
  <si>
    <t>BANHO ULTRATERMOSTATICO MICROPROCESSADO Chapa de aço inox; Função de aquecimento e resfriamento; Faixa de temperatura entre -20°C e +120°C; Controlador de temp. por microcontrolado c/duplo display; Sensor de temperatura "Pt 100", encapsulado em aço inox com sensibilidade de ± 0,1°C; Bomba de circulação externa com vazão de 10 L / min.; Unidade de refrigeração hermética de 1/3 HP com ventilação e capacidade de resfriamento de 3000 Btu / hora; Dim. Úteis (AxLxP): 20 x 22 x 18 cm.</t>
  </si>
  <si>
    <t>Total</t>
  </si>
  <si>
    <t>Laboratorio de Fluidos de Perfuração  (PETROLEO)</t>
  </si>
  <si>
    <t xml:space="preserve">Misturador com velocidade constante: designado para a mistura de cimento e fluidos de perfuração/completação para testes físicos e químicos. Características: volume do copo de amostra ( min. 946 ml); faixa de rotação 1000 a 20.000 rpm; microprocessado para programação de tempo e incremento de rotação. Equipamento deve atender as normas internacionais API Spec. 10A, API Rec. Prac. 10B-2. Voltagem 100V - 60 Hz. </t>
  </si>
  <si>
    <t xml:space="preserve">Consistômetro atmosférico: para preparo e condicionamento de pastas de cimento. Características principais: faixa de operação de 0 a 100 Bearden; temperatura máxima de operação 200º F; volume do copo de amostra 470 ml; rotação máxima do copo de amostra 150 rpm. Equipamento deve atender a norma internacional API Spec. 10. Voltagem 220V - 60 Hz </t>
  </si>
  <si>
    <t>TOTAL GERAL DCAB</t>
  </si>
  <si>
    <t>TOTAL 2015</t>
  </si>
  <si>
    <t>CEUNES ADM+CENTRO (DEPTOS.)</t>
  </si>
  <si>
    <t>TOTAL 2016</t>
  </si>
  <si>
    <t>Autoclave de cura de cimento: para aquecimento e pressurização de pastas de cimento. Características principais: temperatura máxima 400º F; pressão máxima 3.000 psi; taxa de aquecimento 8º F/minuto; volume de amostra 1.200 ml. Voltagem 220V - 60 Hz.</t>
  </si>
  <si>
    <t>Kit de cura de cimento em célula circular: empregado para simular a propriedade de expansão do cimento. O molde do anel de expansão deve operar em condições ambiente ou acoplada a autoclave (400º F e 3.000 psi).</t>
  </si>
  <si>
    <t xml:space="preserve">Molde cubico triplo para cura de cimento: construído conforme normas: ASTM C-87, C-109, C-141, C-579, C-593. Para cura de pastas de cimento a serem empregadas em testes compressivos. </t>
  </si>
  <si>
    <t>Retorta testadora Óleo e Água: usado para determinar a quantidade de líquidos e sólidos antes da perfuração. Características principais: capacidade do copo de amostra 50 ml. Voltagem 220V - 60 Hz.</t>
  </si>
  <si>
    <t>Balança de fluidos pressurizada: para medição de peso específico de fluidos de perfuração e pastas de cimento com faixa de Medição de 7 a22: libras por galão (lb/gal); 0,75 a 2,60 gramas por cm3.</t>
  </si>
  <si>
    <t>Laboratório de Controle de Qualidade de Medicamentos</t>
  </si>
  <si>
    <t>Nobreak 1800 va bivolt</t>
  </si>
  <si>
    <t>Espectrofotômetro UV/VIS 200 a 900 nm</t>
  </si>
  <si>
    <t>BALANCA ANALITICA CAP. 220G SENS. 0,0001G (4 CASAS)</t>
  </si>
  <si>
    <t>BOMBA DE VACUO E PRESSAO 37 LITROS/MINUTO BIVOLT</t>
  </si>
  <si>
    <t>Lupa de mesa com iluminação</t>
  </si>
  <si>
    <t>Banho ultratermostatico microprocessado: chapa de aço inox;Função de aquecimento e resfriamento; Faixa de temperatura entre -20°C e +120°C; controlador de temp. por microcontrolado c/duplo display; Sensor de temperatura "Pt 100", encapsulado em aço inox com sensibilidade de ± 0,1°C; Bomba de circulação externa com vazão de 10 L / min.; Unidade de refrigeração hermética de 1/3 HP com ventilação e capacidade de resfriamento de 3000 Btu / hora; Dim. Úteis (AxLxP): 20 x 22 x 18 cm.</t>
  </si>
  <si>
    <t xml:space="preserve">Reômetro de bancada do tipo Couette de cilindros coaxiais (padrão Rotor-BOB) para medições de viscosidade e reologia de fluidos aplicados à indústria do petróleo. O modelo deve estar apto a operar com fluidos com a presença de sólidos em suspensão; disponível com rotação variável em 12 estágios padronizados pela norma API-10B (American Petroleum Institute). Temperatura limite de operação: até 200 graus fahrenheit. Faixa de rotação de 0,9 a 600 RPM; faixa de taxa de deformação de 1,5 a 1.021 (1/segundos); material tanto do BOB quanto do rotor confeccionado em aço inoxidável; dimensões características: raio do rotor de 1,8415 a 2,5866 centímetros; raio do BOB de 0,8622 a 1,7245 centímetros, altura do BOB de 3,800 centímetros. Voltagem 110V e com frequência de 60Hz. Deve acompanhar manual genuíno (português ou inglês). </t>
  </si>
  <si>
    <t>Kit para determinação do teor de areia com case para transporte</t>
  </si>
  <si>
    <t>Filtro prensa hthp, capacidade 175ml, célula dupla, pressurização por co2, 230volts</t>
  </si>
  <si>
    <t>Homogeneizador digital ultra-turrax para capacidade de dispersão de 2 litros, com base e suporte</t>
  </si>
  <si>
    <t>Laboratório de Analise e Apoio  (PETROLEO)</t>
  </si>
  <si>
    <t>AGITADOR MAGNÉTICO C/ AQUECIMENTO E TACÔMETRO DIGITAL</t>
  </si>
  <si>
    <t>AGITADOR MECÂNICO COM AQUECIMENTO</t>
  </si>
  <si>
    <t>AGITADOR MAGNÉTICO  COM AQUECIMENTO</t>
  </si>
  <si>
    <t>AGITADOR MAGNÉTICO  SEM AQUECIMENTO</t>
  </si>
  <si>
    <t xml:space="preserve">AGITADOR MECÂNICO C/ ELEMENTO DISPERSOR </t>
  </si>
  <si>
    <t>BALANÇA ANALÍTICA DE PRECISÃO</t>
  </si>
  <si>
    <t>BANHO MARIA</t>
  </si>
  <si>
    <t>BANHO ULTRATERMOSTATICO MICROPROCESSADO</t>
  </si>
  <si>
    <t>BOMBA DE VÁCUO</t>
  </si>
  <si>
    <t>CAPELA DE EXAUSTÃO DE GASES</t>
  </si>
  <si>
    <t>CENTRÍFUGA DIGITAL DE BANCADA</t>
  </si>
  <si>
    <t xml:space="preserve">CHAPA AQUECEDORA </t>
  </si>
  <si>
    <t>BOMBA PERISTÁTICA</t>
  </si>
  <si>
    <t>DESTILADOR DE ÁGUA</t>
  </si>
  <si>
    <t>DEIONIZADOR DE ÁGUA - ULTRA PURA</t>
  </si>
  <si>
    <t>ESTUFA DE ESTERELIZAÇÃO E SECAGEM</t>
  </si>
  <si>
    <t>HOMOGENEIZADOR DO TIPO ULTRA TURRAX T18</t>
  </si>
  <si>
    <t xml:space="preserve">pHMETRO DE BANCADA </t>
  </si>
  <si>
    <t xml:space="preserve">VISCOSÍMETRO SAYBOLT FUROL 4 PORTAS </t>
  </si>
  <si>
    <t>MUFLA</t>
  </si>
  <si>
    <t>SONICADOR DE PONTEIRA</t>
  </si>
  <si>
    <t>Laboratório de Instrumentacao Industrial e Automacao  (PRODUCAO)</t>
  </si>
  <si>
    <t>Item</t>
  </si>
  <si>
    <t>ESMERILHADEIRA ANGULAR</t>
  </si>
  <si>
    <t>Quant</t>
  </si>
  <si>
    <t>Valor</t>
  </si>
  <si>
    <t>SERRA circular 7 1/4 PROFISSIONAL</t>
  </si>
  <si>
    <t>VARA DE MANOBRA SECCIONÁVEL</t>
  </si>
  <si>
    <t>MOTO ESMERIL DE BANCADA</t>
  </si>
  <si>
    <t>PULVERIZADOR ELETR. C/ COMPRESSOR</t>
  </si>
  <si>
    <t>MACACO JACARÉ HIDRÁULICO</t>
  </si>
  <si>
    <t>MOLA HIDRAULICA AEREA</t>
  </si>
  <si>
    <t>Carona RP</t>
  </si>
  <si>
    <t>BEBEDOURO garrafão</t>
  </si>
  <si>
    <t>BEBEROURO INDUSTRIAL REFRIGERADO.</t>
  </si>
  <si>
    <t>BALANÇA DE PESAR PESSOAS</t>
  </si>
  <si>
    <t>TENDA PIRAMIDAL COM CALHA</t>
  </si>
  <si>
    <t xml:space="preserve">NOBREAK </t>
  </si>
  <si>
    <t>BATERIA - COMPUTADOR NOBREAK</t>
  </si>
  <si>
    <t>NEBULIZADOR</t>
  </si>
  <si>
    <t>ANALISADOR DE ENERGIA</t>
  </si>
  <si>
    <t>MICROMETRO DIGITAL</t>
  </si>
  <si>
    <t>MOLA HIDRAULICA PARA PORTA</t>
  </si>
  <si>
    <t>MEGOMETRO</t>
  </si>
  <si>
    <t>EQUIPAMENTO PARA SISTEMA HIDRAULICO</t>
  </si>
  <si>
    <t>MEDIDOR TERRÔMETRO DIGITAL PORTÁTIL</t>
  </si>
  <si>
    <t>ESFIGNOMANOMETRO APARELHO DE PRESSÃO</t>
  </si>
  <si>
    <t>MEDIDOR MEGOMETRO DIGITAL PORTÁTIL</t>
  </si>
  <si>
    <t>MOTOSSERRA INDUSTRIAL</t>
  </si>
  <si>
    <t>MONITOR PORTÁTIL, OPERAÇÃO DIGITAL</t>
  </si>
  <si>
    <t>MOLA PORTA</t>
  </si>
  <si>
    <t>APARELHO TELEFÔNICO</t>
  </si>
  <si>
    <t>CAFETEIRA ELÉTRICA</t>
  </si>
  <si>
    <t>Centro</t>
  </si>
  <si>
    <t>Departamentos</t>
  </si>
  <si>
    <t>fazenda exp</t>
  </si>
  <si>
    <t>GELADEIRA tipo duplex</t>
  </si>
  <si>
    <t>PGEN + Almoxarifado</t>
  </si>
  <si>
    <t>(1) auditorio, (2) direção + Centro</t>
  </si>
  <si>
    <t>FURADEIRA DE IMPACTO INDUSTRIAL</t>
  </si>
  <si>
    <t>Computadores</t>
  </si>
  <si>
    <t>Departamentos+centro</t>
  </si>
  <si>
    <t>Computadores completos: Computador/PC Intel" Core i3 - 3.3GHz Windows 8 + Monitor LED 18,5" Widescreen</t>
  </si>
  <si>
    <t>Módulo Didático para Ensaios em Reatores de Mistura e Tubulares - Estudos de Tempos de Residência, Cinéticas e Reações</t>
  </si>
  <si>
    <t>Bancada para Experimentos de Termodinâmica: Equilíbrio de Fase Líquido-Líquido, Equilíbrio de Fase Gás-Líquido e Volume Parcial</t>
  </si>
  <si>
    <t>Agitador Magnético s/ Aquecimento</t>
  </si>
  <si>
    <t>Balança Semi-Analítica</t>
  </si>
  <si>
    <t>Estufa de Secagem</t>
  </si>
  <si>
    <t>Espectrofotômetro UV-Vis</t>
  </si>
  <si>
    <t>Calorímetro</t>
  </si>
  <si>
    <t>Laboratório de Operacoes Unitarias (ENGQUIMICA)</t>
  </si>
  <si>
    <t>Kit Didático para caracterizaçao de sólidos particulados</t>
  </si>
  <si>
    <t>Kit Didático para escoamento em meio poroso</t>
  </si>
  <si>
    <t>Kit Didático  para transferência de calor - condução</t>
  </si>
  <si>
    <t>Kit Didático  para transferência de calor - convecção</t>
  </si>
  <si>
    <t>Kit ditático de Perda de carga em bombas</t>
  </si>
  <si>
    <t>Bomba peristáltica até 30 mL</t>
  </si>
  <si>
    <t>Moinho de Facas para estudo de Moagem</t>
  </si>
  <si>
    <t>Laboratório de Processos Biotecnologicos (ENGQUIMICA)</t>
  </si>
  <si>
    <t>Fermentador- Biorreator de tanque agitado (de bancada), esterilizável em autoclave com  vaso de vidro borosilicato de volume operacional 1,5L.  
Tampa: em aço inox 316L, com furos internos passantes 
para sensores. Sistema agitação. Software para armazenamento dos dados</t>
  </si>
  <si>
    <t xml:space="preserve">microscópio - microscopio binocular </t>
  </si>
  <si>
    <t xml:space="preserve">Balança -  Balança Eletrônica AnalíticaCalibração externa, capacidade 220g, sensibilidade 0,1mg, bivolt
 </t>
  </si>
  <si>
    <t>Geladeira - Geladeira Vertical 200L</t>
  </si>
  <si>
    <t>Freezer - Freezer Vertical  200L</t>
  </si>
  <si>
    <t xml:space="preserve">autoclave 150L CALDEIRA EM AÇO INOXIDÁVEL AISI 304 E TAMPA EM BRONZE FUNDIDO. </t>
  </si>
  <si>
    <t xml:space="preserve">mesa rotativa tipo shaker Incubadora de Bancada com agitação Orbital 
(Shaker)
</t>
  </si>
  <si>
    <t xml:space="preserve">pHmetro digital  - • Faixa de medição de 0,00 pH a 14,00 pH ou + 1000 mV absoluto; • Compensação automatica da temperatura entre 0ºC e 100°C, por meio de leitura sensor Pt 100; •  • Precisão de temperatura ± 0,1°C; •   </t>
  </si>
  <si>
    <t>estufa bacteriológica - capacidade  de 100L</t>
  </si>
  <si>
    <t xml:space="preserve">espectrofotômetro - na faixa do invisível/ visível </t>
  </si>
  <si>
    <t>Laboratório de Instrumentacao e Controle de Processos Quimicos (ENGQUIMICA)</t>
  </si>
  <si>
    <t>Kit Didático para Controle de Processos com o objetivo de possibilitar controles manuais ou automatizados de nível, vazão e temperatura.</t>
  </si>
  <si>
    <t>Termômetro Dig.Mira Laser-60~1000º(infra)</t>
  </si>
  <si>
    <t>Ponta Termopar K</t>
  </si>
  <si>
    <t>Ponta termopar K, imersão flexível, 700ºC</t>
  </si>
  <si>
    <t>Ponta Termopar K, superfície, 700ºC</t>
  </si>
  <si>
    <t>Ponta Termopar K, penetração, 700ºC</t>
  </si>
  <si>
    <t>Multímetro Digital 3¾D/Barra Grafica/Faixa Autom./Temp.</t>
  </si>
  <si>
    <t>Calibrador de Temperatura TC-502 Presys</t>
  </si>
  <si>
    <t>Calibrador de Pressão PC-507 Presys</t>
  </si>
  <si>
    <t>Bomba para Calibração de Pressão BY-100/8111-500 Peumática Duplex</t>
  </si>
  <si>
    <t>Banho Térmico tipo Bloco Seco T-50N</t>
  </si>
  <si>
    <t>Calibrador Hart e Fieldbus Emerson 375</t>
  </si>
  <si>
    <t xml:space="preserve">CLP SLC/500 ALLEN-BRADLEY CPU 1747-l553 </t>
  </si>
  <si>
    <t>PT-100 (3 fios)</t>
  </si>
  <si>
    <t>Válvulas de Controle Motorizadas Elétricas Tipo Globo</t>
  </si>
  <si>
    <t>Transdutor de Pressão PMP T 131</t>
  </si>
  <si>
    <t>Variador de voltagem trifásico</t>
  </si>
  <si>
    <t>Ventilador Siroco 7,5 HP</t>
  </si>
  <si>
    <t>Computador Dell Vostro 260 Slim c/ moitor</t>
  </si>
  <si>
    <t>Data logger 8 canais A202 com software Masterlogger</t>
  </si>
  <si>
    <t xml:space="preserve">MANÔMETRO CAPSULAR PARA BAIXA PRESSÃO </t>
  </si>
  <si>
    <t>Calibrador de manômetro de Bourdon</t>
  </si>
  <si>
    <t>MANÔMETRO PADRÃO</t>
  </si>
  <si>
    <t xml:space="preserve">MANÔMETRO  PARA ALTA PRESSÃO </t>
  </si>
  <si>
    <t>Controlador de temperatura analógico</t>
  </si>
  <si>
    <t>MANÔMETRO DE COLUNA INCLINADA</t>
  </si>
  <si>
    <t>Balança Analítica</t>
  </si>
  <si>
    <t>Balança Eletrônica Pesadora Simples 30Kg</t>
  </si>
  <si>
    <t xml:space="preserve">Balança Semi-Analítica UD 1500/0.1 LE </t>
  </si>
  <si>
    <t>Laboratório de Fenomenos de Transporte (ENGQUIMICA)</t>
  </si>
  <si>
    <t>Balança Semi-Analítica UD 1500/0.1 LE</t>
  </si>
  <si>
    <t>Termômetro Digital 2 canal c/ Datalogger</t>
  </si>
  <si>
    <t>Multímetro Digital 3¾D/Barra Grafica/Faixa
Autom./Temp.</t>
  </si>
  <si>
    <t>TOTAL GERAL DETEC</t>
  </si>
  <si>
    <t>Valor Unit.</t>
  </si>
  <si>
    <t>Kit Didático  de destilação</t>
  </si>
  <si>
    <t>Interferometro de Michelson</t>
  </si>
  <si>
    <t>Bussola de Geologo</t>
  </si>
  <si>
    <t>Departamento</t>
  </si>
  <si>
    <t>Valor Prioridade 0</t>
  </si>
  <si>
    <t>DETEC</t>
  </si>
  <si>
    <t>DCN</t>
  </si>
  <si>
    <t>DCEL</t>
  </si>
  <si>
    <t>DCS</t>
  </si>
  <si>
    <t>DCAB</t>
  </si>
  <si>
    <t>DMA</t>
  </si>
  <si>
    <t>TOTAL</t>
  </si>
  <si>
    <t>DEPARTAMENTO DE CIENCIAS NATURAIS</t>
  </si>
  <si>
    <t>Laboratório de Quimica Analitica</t>
  </si>
  <si>
    <t>Banho termostático de aquecimento   e   refrigeração   (
Faixa de temperatura - 90 a + 200o  C).  Equipamento  utilizado
nos  procedimentos  de  técnicas
analíticas para  análise de amostras.Equipamento utilizado para desenvolvimento de técnicas previstas na  ementa dos cursos de Farmácia, Engenharia Química e Licenciatura de Quimica.</t>
  </si>
  <si>
    <t xml:space="preserve">
0</t>
  </si>
  <si>
    <t>Bomba de vácuo de membrana ou diafragma para utilização em rotoeveporadores, com todas as partes em contato com o meio são cobertas com fluoroplásticos . Equipamento utilizado acoplado ao rotaevaporador para funcionamento do mesmo.Equipamento utilizado para desenvolvimento de técnicas previstas na ementa dos cursos de Farmácia, Engenharia Química e Licenciatura de Quimica.</t>
  </si>
  <si>
    <t>Chiller Temperatura de trabalho ‐20 °C a 40 °C. Equipamento utilizado acoplado ao equipamento de rotaevaporador para funcionamento do mesmo.Equipamento utilizado para desenvolvimento de técnicas previstas na ementa dos cursos de Farmácia, Engenharia Química e Licenciatura de Quimica.</t>
  </si>
  <si>
    <t>Espectrofotômetro UV/Vis com varredura duplo feixe. Operação na faixa de comprimento de onda de 190 a 900 nm;Suporte para cubetas de 10mm, compatível com micro ou ultra micro cubetas;Lâmpada de xenônio de longa duração que acende apenas no momento da leitura;Faixa fotométrica: ‐0.300 a 2.500A, 0 a 199%T;Linearidade fotométrica: ± 0.005A ou 1% da leitura, o que for maior a 546 nm. Técnica analitica prevista na ementa dos cursos de Farmácia, Engenharia Química e Licenciatura de Quimica.</t>
  </si>
  <si>
    <t>Ultrapurificador de água para fornecer até 15 litros por hora (100 litros  por dia) de água de 18,2MΩ‐cm diretamente de um abastecimento	potável. Equipamento utilizado para desenvolvimento de técnicas previstas na ementa dos cursos de Farmácia, Engenharia Química e Licenciatura de Quimica.</t>
  </si>
  <si>
    <r>
      <t xml:space="preserve">
</t>
    </r>
    <r>
      <rPr>
        <sz val="12"/>
        <rFont val="Calibri"/>
        <family val="1"/>
      </rPr>
      <t>Cromatógrafo gasoso, injetor split/splitless; detector FID, forno ambiente+4ºC até 450ºC com rampas de até 120ºC/min, com injetor automático.Técnica analitica prevista na ementa dos cursos de Farmácia, Engenharia Química e Licenciatura de Quimica.</t>
    </r>
  </si>
  <si>
    <r>
      <t xml:space="preserve">
</t>
    </r>
    <r>
      <rPr>
        <sz val="12"/>
        <rFont val="Calibri"/>
        <family val="1"/>
      </rPr>
      <t>Medidor de pH. Resolução de 3 casas	decimais:0,001 pH, Medidas de pH com compensação manual ou automática	da temperatura. Técnica analitica prevista na ementa dos cursos de Farmácia, Engenharia Química e Licenciatura de Quimica.</t>
    </r>
  </si>
  <si>
    <t xml:space="preserve">
0</t>
  </si>
  <si>
    <t>Centrífuga  de  laboratório  ,  de
bancada, faixa de temperatura para  versão  refrigerada:  ‐20  a
+40°C, Acomoda microtubos de
2.0 a 0.2 ml, tubos até 750 ml
incluindo tubos de fundo redondo e Falcon, Sensor para desbalanceamento, Tampa com dispositivo de segurança; Controle de  tempo. Equipamento utilizado para desenvolvimento de técnicas previstas na ementa dos cursos de Farmácia, Engenharia Química e Licenciatura de Quimica.</t>
  </si>
  <si>
    <t xml:space="preserve">
0</t>
  </si>
  <si>
    <r>
      <t xml:space="preserve">Refratômetro        ABBE        com
indicador    de    temperatura,    e
indice de refração de 1,3 a1,7 ND com precisão de ± </t>
    </r>
    <r>
      <rPr>
        <sz val="9"/>
        <rFont val="Calibri"/>
        <family val="1"/>
      </rPr>
      <t>0,0002</t>
    </r>
    <r>
      <rPr>
        <sz val="10"/>
        <rFont val="Calibri"/>
        <family val="1"/>
      </rPr>
      <t>. Equipamento utilizado  para medir indice de refração em diferentes tipos de amostras e utilizado no desenvolvimento de técnicas analiticas previstas Técnica analitica prevista na ementa dos cursos de Farmácia, Engenharia Química e Licenciatura de Quimica.</t>
    </r>
  </si>
  <si>
    <t xml:space="preserve">
0</t>
  </si>
  <si>
    <t>Chapa aquecedora com agitação
magnética.               Equipamento
utilizado para desenvolvimento de técnicas previstas na ementa dos cursos de Farmácia, Engenharia Química e Licenciatura de Quimica.</t>
  </si>
  <si>
    <t xml:space="preserve">
0</t>
  </si>
  <si>
    <r>
      <t xml:space="preserve">
</t>
    </r>
    <r>
      <rPr>
        <sz val="12"/>
        <rFont val="Calibri"/>
        <family val="1"/>
      </rPr>
      <t>Forno de Mufla Medidas interna 40  X  40  X  60  cm,  temperatura
máxima 1200. Equipamento utilizado para desenvolvimento de técnicas previstas na ementa dos cursos de Farmácia, Engenharia Química e Licenciatura de Quimica.</t>
    </r>
  </si>
  <si>
    <t xml:space="preserve">
0</t>
  </si>
  <si>
    <t>Fotometro    de    chama    digital
(Sodio, Potássio e Calcio).Equipamento utilizado para desenvolvimento de técnicas previstas na  ementa dos cursos de Farmácia, Engenharia Química e Licenciatura de Quimica.</t>
  </si>
  <si>
    <r>
      <t xml:space="preserve">
</t>
    </r>
    <r>
      <rPr>
        <sz val="12"/>
        <rFont val="Calibri"/>
        <family val="1"/>
      </rPr>
      <t>Banho Maria com circulação, capacidade interna 15L, construido em aço 1020, com pintura eletrostática anticorrosiva, controle de temperatura microprocessado. Equipamento utilizado para desenvolvimento de técnicas previstas na ementa dos cursos de Farmácia, Engenharia Química e Licenciatura de Quimica.</t>
    </r>
  </si>
  <si>
    <t>Laboratório de Mecanica e Termodinamica</t>
  </si>
  <si>
    <t>Equivalente Mecânico do Calor: De extrema importância para
um aluno de física/ engenharia,
pois permite o estudo da forma de energia em calor para a forma mecância. É um equipamento com sensor e software peritindo ao estudante a observação de resultados em tempo real e a obtenção de parãmetros físicos com alta praticidade e precisão. É primordial em um laboratório de física, pois a energia é um modelo física usado em vários problemas.</t>
  </si>
  <si>
    <r>
      <t xml:space="preserve">Equipamento destinado ao treinamento de habilidades e competências em Automação Industrial, devendo conter </t>
    </r>
    <r>
      <rPr>
        <u/>
        <sz val="10"/>
        <color indexed="8"/>
        <rFont val="Arial"/>
        <family val="2"/>
      </rPr>
      <t>01 controlador lógico programável:</t>
    </r>
    <r>
      <rPr>
        <sz val="10"/>
        <color indexed="8"/>
        <rFont val="Arial"/>
        <family val="2"/>
      </rPr>
      <t xml:space="preserve"> </t>
    </r>
    <r>
      <rPr>
        <u/>
        <sz val="10"/>
        <color indexed="8"/>
        <rFont val="Arial"/>
        <family val="2"/>
      </rPr>
      <t>01 interface homem-máquina</t>
    </r>
    <r>
      <rPr>
        <sz val="10"/>
        <color indexed="8"/>
        <rFont val="Arial"/>
        <family val="2"/>
      </rPr>
      <t xml:space="preserve">; </t>
    </r>
    <r>
      <rPr>
        <u/>
        <sz val="10"/>
        <color indexed="8"/>
        <rFont val="Arial"/>
        <family val="2"/>
      </rPr>
      <t>microinterruptores</t>
    </r>
    <r>
      <rPr>
        <sz val="10"/>
        <color indexed="8"/>
        <rFont val="Arial"/>
        <family val="2"/>
      </rPr>
      <t xml:space="preserve">, </t>
    </r>
    <r>
      <rPr>
        <u/>
        <sz val="10"/>
        <color indexed="8"/>
        <rFont val="Arial"/>
        <family val="2"/>
      </rPr>
      <t>indicadores luminosos,</t>
    </r>
    <r>
      <rPr>
        <sz val="10"/>
        <color indexed="8"/>
        <rFont val="Arial"/>
        <family val="2"/>
      </rPr>
      <t xml:space="preserve"> </t>
    </r>
    <r>
      <rPr>
        <u/>
        <sz val="10"/>
        <color indexed="8"/>
        <rFont val="Arial"/>
        <family val="2"/>
      </rPr>
      <t>voltímetro</t>
    </r>
    <r>
      <rPr>
        <sz val="10"/>
        <color indexed="8"/>
        <rFont val="Arial"/>
        <family val="2"/>
      </rPr>
      <t xml:space="preserve"> e </t>
    </r>
    <r>
      <rPr>
        <u/>
        <sz val="10"/>
        <color indexed="8"/>
        <rFont val="Arial"/>
        <family val="2"/>
      </rPr>
      <t>potenciômetros</t>
    </r>
    <r>
      <rPr>
        <sz val="10"/>
        <color indexed="8"/>
        <rFont val="Arial"/>
        <family val="2"/>
      </rPr>
      <t xml:space="preserve"> ligados às entradas analógicas do controlador lógico programável. </t>
    </r>
    <r>
      <rPr>
        <u/>
        <sz val="10"/>
        <color indexed="8"/>
        <rFont val="Arial"/>
        <family val="2"/>
      </rPr>
      <t>01 módulo simulador de máquinas virtuais</t>
    </r>
    <r>
      <rPr>
        <sz val="10"/>
        <color indexed="8"/>
        <rFont val="Arial"/>
        <family val="2"/>
      </rPr>
      <t xml:space="preserve"> classificadora de peças, controle em um sistema de reservatório para temperatura e nível de fluído; sistema de transporte em elevador; simulação de portão de garagem; controle de semáforos; treinamento em sistemas robotizados aplicados em células de manufatura virtuais e simulação de processos como: soldagem, pintura, usinagem, paletização.</t>
    </r>
  </si>
  <si>
    <t>Kit didático de ensaios com sensores contendo sensores óptico, indutivo, capacitivo, incremental, analógico e de fim de curso.</t>
  </si>
  <si>
    <t>Aparelho de Venturi: De extrema importância para um aluno de física/ engenharia, pois permite o estudo da equação de Bernoulli, que relaciona pressão com velocidade. É um experimento usado em aviões que usa a mecância com princípio. É um equipamento com sensor e software peritindo ao estudante a observação de resultados em tempo real e a obtenção de parãmetros físicos com alta praticidade e precisão. É primordial em um laboratório de física, e queremos sofisticar nosso laboratório com este experimento.</t>
  </si>
  <si>
    <t>Gerador de Ondas Mecânicas:De extrema importância para um aluno de física/ engenharia, pois permite o de fenômenos ondulatórios como reflexão, refração e difração. É um experimento muito usado em laboratórios de ensino por permitir a demonstração destes fenômenos. É primordial em um laboratório de física, e queremos sofisticar nosso laboratório com este experimento.</t>
  </si>
  <si>
    <r>
      <t xml:space="preserve">Laboratório de </t>
    </r>
    <r>
      <rPr>
        <b/>
        <sz val="10"/>
        <rFont val="Tahoma"/>
        <family val="1"/>
      </rPr>
      <t>Instrumentação para o Ensino de Física e Física Moderna</t>
    </r>
  </si>
  <si>
    <t>Lei do Gás Ideal</t>
  </si>
  <si>
    <t>Estações de trabalho desktops Intel x86 i5 8G RAM HD 750G</t>
  </si>
  <si>
    <t>Laboratório de Redes de Computadores</t>
  </si>
  <si>
    <t>Laboratório de Reatores Químicos e Termodinamica  (ENGQUIMICA)</t>
  </si>
  <si>
    <t>Condutividade Térmica</t>
  </si>
  <si>
    <t>Interferômetro de Precisão - Studente Spectrometer, Spectral tube Power (...))</t>
  </si>
  <si>
    <t>Agitador Mecanico</t>
  </si>
  <si>
    <t>Capela para Exaustão de Gases (Capela de Fluxo Laminar)</t>
  </si>
  <si>
    <t>Mesa Agitadora</t>
  </si>
  <si>
    <t>BANHO ULTRATERMOSTÁTIZADO COM CIRCULADOR E TEMPER. -20 C A 120 C</t>
  </si>
  <si>
    <t>REFRATÔMETRO ABBE</t>
  </si>
  <si>
    <t>Multímetro Manual</t>
  </si>
  <si>
    <t>Balança Semi-Analítica Digital 0,01g-3200g</t>
  </si>
  <si>
    <t>Laboratório de Topografia</t>
  </si>
  <si>
    <t>Estação Total para medição topográfica</t>
  </si>
  <si>
    <t>GPS de navegação</t>
  </si>
  <si>
    <t xml:space="preserve">Banho Ultratermostático 10L com recirculação externa de água </t>
  </si>
  <si>
    <t xml:space="preserve"> Analisador de umidade-padrão (Termo Balança)</t>
  </si>
  <si>
    <t xml:space="preserve">Chuveiro e lava olhos de emergência </t>
  </si>
  <si>
    <t xml:space="preserve">Bancada para cabine de segurança biológica em aço inox com travas Dimensões da cabine 1120x1290x700 </t>
  </si>
  <si>
    <t>Digestor de DQO</t>
  </si>
  <si>
    <t>Nº SRP (registro de Preço</t>
  </si>
  <si>
    <t>Nº Item do SRP</t>
  </si>
  <si>
    <t>Importacao</t>
  </si>
  <si>
    <t>Módulo Didático  para experimentos de transferência de calor por convecção forçada</t>
  </si>
  <si>
    <t>MÓDULO DIDÁTICO PARA EXPERIMENTO DE REYNOLDS: ENSAIOS HIDRODINÂMICOS E PERDA DE CARGA (PRESSÃO/ENERGIA) POR ESCOAMENTO EM TUBOS RETOS_item 15 Pregão006/2015_CRM_UFES 30.06.2015</t>
  </si>
  <si>
    <t>MÓDULO DIDÁTICO: TRANSFERÊNCIA DE MASSA E  DIFUSÃO MOLECULAR EM GASES_item 17 Pregão006/2015_CRM_UFES 30.06.2015</t>
  </si>
  <si>
    <t>BALANÇA ANALÍTICA - CAPACIDADE 220 gr. PRECISÃO 0,1 mg (0,0001gr)</t>
  </si>
  <si>
    <t>Laboratório de Práticas de Enfermagem</t>
  </si>
  <si>
    <t>Diapasão com cursor</t>
  </si>
  <si>
    <t>Pinça Cheron 24/25cm</t>
  </si>
  <si>
    <t>Bomba de infusão de medicação para equipo universal</t>
  </si>
  <si>
    <t>Bomba de infusão de medicação para seringa</t>
  </si>
  <si>
    <t>Monitor Multiparâmetro</t>
  </si>
  <si>
    <t>Ventilador Mecânico adulto e pediátrico</t>
  </si>
  <si>
    <t>Aspirador de secreção portátil</t>
  </si>
  <si>
    <t>Um modelo de seios normais e anormais com bolsa de transporte e um manual de instruções.</t>
  </si>
  <si>
    <t>Moldes originais muito realistas de três mamas femininas diferentes (de tamanho médio e grande) para aprender e praticar a palpação das mamas a fim de detectar possíveis alterações.</t>
  </si>
  <si>
    <t>Kolplux Sem Fio. Sistema de Iluminação com fonte LED para iluminação do espéculo através de um sistema de condução de luz presente no espéculo.</t>
  </si>
  <si>
    <t>Maquina de lavar  com capacidade de 11 Kg na lavagem, lava e seca, agua fria e quente, 110 volts</t>
  </si>
  <si>
    <t>07/2015</t>
  </si>
  <si>
    <t>062015</t>
  </si>
  <si>
    <t>06/2015</t>
  </si>
  <si>
    <t>Lousa/Quadro Digital ou Projetor Multimídia Interativo, necessário para as aulas ministradas no laboratório</t>
  </si>
  <si>
    <t>Fresadora CNC de precisão</t>
  </si>
  <si>
    <t>Impressora 3D</t>
  </si>
  <si>
    <t>DCAB(2) DCS(1)</t>
  </si>
  <si>
    <t>DIREÇÃO</t>
  </si>
  <si>
    <t>SUBPREFEITURA</t>
  </si>
  <si>
    <t>GRM</t>
  </si>
  <si>
    <t>DIRECAO</t>
  </si>
  <si>
    <t>SERI</t>
  </si>
  <si>
    <t>2 DCEL + 1 SUBPREFEITURA</t>
  </si>
  <si>
    <t>GA</t>
  </si>
  <si>
    <t>SUGRAD (10), CASAS(2)</t>
  </si>
  <si>
    <t>SUGRAD (3), SECG(1), GA(1) SERI (1), 1 para cada sec, departamento</t>
  </si>
  <si>
    <t>GA(2), SUGRAD(2), SECG(1), SERI(1), SUPGRAD(1)</t>
  </si>
  <si>
    <t>CASAS</t>
  </si>
  <si>
    <t>SUBPREFEITURA(1)+ TIC(1)</t>
  </si>
  <si>
    <t>Compras 2015</t>
  </si>
  <si>
    <t>TOTAL PARCIAL COMPRADO</t>
  </si>
  <si>
    <t>Compras 2014</t>
  </si>
  <si>
    <t>CEUNES ADM</t>
  </si>
  <si>
    <t>DCAB(2), DCS(2), DCN (2), DMA (2), DECH(2), DETEC(2), DCEL (2), Fazenda(1), SUGRAD(1), SUPGRAD(1), SUBPREFEITURA(1), SECG(1)</t>
  </si>
  <si>
    <t>ITEM</t>
  </si>
  <si>
    <t>SUBPREFEITURA(2) - (1) Ptrimonio</t>
  </si>
  <si>
    <t>Compras 2016 (1ª parte)</t>
  </si>
  <si>
    <t>Compras 2016 (1ª Etapa)</t>
  </si>
  <si>
    <t>Prefeitura</t>
  </si>
  <si>
    <t>*</t>
  </si>
  <si>
    <t>Estante de Aço</t>
  </si>
  <si>
    <t>Compras 2016</t>
  </si>
  <si>
    <t>Mufla</t>
  </si>
  <si>
    <t>Capela</t>
  </si>
  <si>
    <t>Viscosimetro</t>
  </si>
  <si>
    <t>Refratometro</t>
  </si>
  <si>
    <t>refratometro</t>
  </si>
  <si>
    <t>Agitador</t>
  </si>
  <si>
    <t>CONDUTIVÍMETRO DE BANCADA</t>
  </si>
  <si>
    <t>BALANÇA SEMI-ANALÍTICA</t>
  </si>
  <si>
    <t>Laboratório de Biologia Celular e Genética</t>
  </si>
  <si>
    <t>Computadores Processador Intel® Core i3 4160 (3.60GHz, 3MB Cache, Dual Core), 4GB de ram, 1 TB de memória (sata 2), Placa de Vídeo Intel® HD Graphics 4400 e windows+teclado+mouse+monitor</t>
  </si>
  <si>
    <t>Microcópio Petrografico (52.20.89.7) -</t>
  </si>
  <si>
    <t>Estabilizador</t>
  </si>
  <si>
    <r>
      <t xml:space="preserve">Sistema de fotodocumentação digital para aquisição de imagens de géis de agarose, poliacrilamida e placas. </t>
    </r>
    <r>
      <rPr>
        <sz val="10"/>
        <color indexed="8"/>
        <rFont val="Arial"/>
        <family val="2"/>
      </rPr>
      <t xml:space="preserve">Contém câmara escura, transiluminador, câmera digital, filtros para substâncias fluorescentes, software de captura, tratamento e análise de imagens e Computador acoplado. Utilizado para visualização de amostras de DNA, RNA e proteínas. </t>
    </r>
    <r>
      <rPr>
        <u/>
        <sz val="10"/>
        <color indexed="8"/>
        <rFont val="Arial"/>
        <family val="2"/>
      </rPr>
      <t>Utilização</t>
    </r>
    <r>
      <rPr>
        <sz val="10"/>
        <color indexed="8"/>
        <rFont val="Arial"/>
        <family val="2"/>
      </rPr>
      <t>: visualização de amostras de DNA, RNA e proteínas extraídas de amostras biológicas</t>
    </r>
  </si>
  <si>
    <r>
      <t>Termociclador</t>
    </r>
    <r>
      <rPr>
        <sz val="10"/>
        <color indexed="8"/>
        <rFont val="Arial"/>
        <family val="2"/>
      </rPr>
      <t xml:space="preserve">. Termociclador automático, com bloco de aquecimento para 96 amostras de 0,2ml, microplacas, tubos e strips. Contém pelo menos 99 programas, temperatura de 4ºC A 99ºC, saída RS232 e porta USB, voltagem: 220 V. </t>
    </r>
    <r>
      <rPr>
        <u/>
        <sz val="10"/>
        <color indexed="8"/>
        <rFont val="Arial"/>
        <family val="2"/>
      </rPr>
      <t>Utilização</t>
    </r>
    <r>
      <rPr>
        <sz val="10"/>
        <color indexed="8"/>
        <rFont val="Arial"/>
        <family val="2"/>
      </rPr>
      <t xml:space="preserve">: realização de reações de amplificação </t>
    </r>
    <r>
      <rPr>
        <i/>
        <sz val="10"/>
        <color indexed="8"/>
        <rFont val="Arial"/>
        <family val="2"/>
      </rPr>
      <t>in vitro</t>
    </r>
  </si>
  <si>
    <r>
      <t>Radiação de Corpo Negro</t>
    </r>
    <r>
      <rPr>
        <sz val="10"/>
        <rFont val="Arial"/>
        <family val="1"/>
      </rPr>
      <t>: De
extrema importância para um aluno de física/ engenharia, pois permite a observação da intensidade de luz com o comprimento de onda. É um equipamento com sensor e software peritindo ao estudante a observação de resultados em tempo real e a obtenção de parãmetros físicos com alta praticidade e precisão. É primordial em um laboratório de física moderna, pois apartir deste é possível a compreensão de diversos experimentos.</t>
    </r>
  </si>
  <si>
    <t xml:space="preserve">
0</t>
  </si>
  <si>
    <r>
      <t>Efeito Fotoelétrico</t>
    </r>
    <r>
      <rPr>
        <sz val="10"/>
        <rFont val="Arial"/>
        <family val="1"/>
      </rPr>
      <t>: Este
experimento valeu o prêmio Nobel a Albert Einstein e deve fazer parte da infraestrutura do laboratório de Física moderna do CEUNES. É um equipamento com sensor e software peritindo ao estudante a observação de resultados em tempo real e a obtenção de parãmetros físicos com alta</t>
    </r>
  </si>
  <si>
    <r>
      <t>Razão Carga Massa do
Elétron</t>
    </r>
    <r>
      <rPr>
        <sz val="10"/>
        <rFont val="Arial"/>
        <family val="1"/>
      </rPr>
      <t>: É de grande importancia para as atividades laboratoriais, pois é um experimento histórico que determina a razão carga/massa do elétron. É um equipamento com sensor e software peritindo ao estudante a observação de resultados em tempo real e a obtenção de parãmetros físicos com alta praticidade e precisão. Estas são duas grandezas físicas de grande importância e a maneira como são obtidas neste experimento é importante pra o aprendizado laboratorial.</t>
    </r>
  </si>
  <si>
    <r>
      <t xml:space="preserve">Laboratório de </t>
    </r>
    <r>
      <rPr>
        <b/>
        <sz val="10"/>
        <rFont val="Tahoma"/>
        <family val="1"/>
      </rPr>
      <t>Geologia</t>
    </r>
  </si>
  <si>
    <t>Magnetômetro – aulas de campo de geofísica</t>
  </si>
  <si>
    <t xml:space="preserve">
0</t>
  </si>
  <si>
    <t>Susceptibilímetro – aulas de campo de geofísica</t>
  </si>
  <si>
    <t>Martelo de Geólogo – aulas de campo das disciplinas na área
de geologia</t>
  </si>
  <si>
    <t>Laboratório de quimica Organica e Fisico-Quimca</t>
  </si>
  <si>
    <t>CENTRÍFUGA, TIPO PARA TUBOS, AJUSTE DIGITAL, MICROPROCESSADA, VOLUME ATÉ 100 ML, CAPACIDADE ENTRE 24 A 32 UNIDADES, ROTAÇÃO ATÉ 6000 RPM, COMPONENTES C/ ADAPTADORES TUBOS 5, 10, 15, 50 ML. VOLTAGEM 110 OU 220</t>
  </si>
  <si>
    <t xml:space="preserve">
0</t>
  </si>
  <si>
    <t>TOTAL GERAL DCN</t>
  </si>
  <si>
    <t>DEPARTAMENTO DE COMPUTACAO E ELETRONICA</t>
  </si>
  <si>
    <t>Laboratório de Circuitos Eletricos e Eletronicos</t>
  </si>
  <si>
    <t>Osciloscópio Digital</t>
  </si>
  <si>
    <t>Furadeira de Impacto</t>
  </si>
  <si>
    <t>Multímetro Digital bancada</t>
  </si>
  <si>
    <t>Alicate Volt Amperímetro</t>
  </si>
  <si>
    <t>Watímetro Digital</t>
  </si>
  <si>
    <t>Multimetro Digital  de Bancada</t>
  </si>
  <si>
    <t>Laboratório de Práticas Digitais</t>
  </si>
  <si>
    <t>Kit Didatico de Eletronica digital</t>
  </si>
  <si>
    <t>Computador Desktop</t>
  </si>
  <si>
    <t>Kit FPGA</t>
  </si>
  <si>
    <t>Kit Microcontroladores</t>
  </si>
  <si>
    <t>Osciloscopio Digital</t>
  </si>
  <si>
    <t>Fonte de Tensao DC</t>
  </si>
  <si>
    <t>Licenca Software Kit FPGA</t>
  </si>
  <si>
    <t>Licenca Multisim (Simulador Eletronica Digital)</t>
  </si>
  <si>
    <t>Kit Microprocessadores</t>
  </si>
  <si>
    <t>TOTAL GERAL DCEL</t>
  </si>
  <si>
    <t>DEPARTAMENTO DE CIÊNCIAS DA SAÚDE</t>
  </si>
  <si>
    <t>Laboratório de Análises Clínicas</t>
  </si>
  <si>
    <t>Balança Analítica Digital 0,1mg-220g</t>
  </si>
  <si>
    <t>Banho Maria regulagem de temperatura de 30 a 100C</t>
  </si>
  <si>
    <t>Destilador de Água Tipo Pilsen 5L/H</t>
  </si>
  <si>
    <t>Espectrofotômetro UV Visível comprimento de onda 200-1000NM</t>
  </si>
  <si>
    <t>Centrífuga de Bancada com rotação regulável para microtubos tipo eppendorf</t>
  </si>
  <si>
    <t>Agitador Magnético</t>
  </si>
  <si>
    <t>Agitador Vortex</t>
  </si>
  <si>
    <t>Laboratório de Fisiologia e Farmacologia</t>
  </si>
  <si>
    <t>Balança analítica de precisão 0,01mg</t>
  </si>
  <si>
    <t>Balança até 3Kg para pesagem de animais</t>
  </si>
  <si>
    <t>Banho maria</t>
  </si>
  <si>
    <t>Capela de exaustão de gases</t>
  </si>
  <si>
    <t>Centrífuga para tubos</t>
  </si>
  <si>
    <t>Exaustor - 127 V</t>
  </si>
  <si>
    <t>Guilhotina para decaptação</t>
  </si>
  <si>
    <t>Vortex</t>
  </si>
  <si>
    <t>Capela de fluxo laminar</t>
  </si>
  <si>
    <t xml:space="preserve"> </t>
  </si>
  <si>
    <t>Laboratório de Microbiologia</t>
  </si>
  <si>
    <t>Microscópio para observação dos microrganismos</t>
  </si>
  <si>
    <t>Laboratório de Microscopia</t>
  </si>
  <si>
    <t>MICROSCÓPIO</t>
  </si>
  <si>
    <t>TOTAL GERAL DCS</t>
  </si>
  <si>
    <t>DEPARTAMENTO DE CIENCIAS AGRARIAS E BIOLOGICAS</t>
  </si>
  <si>
    <t>Laboratório de Botanica</t>
  </si>
  <si>
    <t>Microscópio óptico (equipamento que permite a visualização de estruturas celulares e seus detalhes)</t>
  </si>
  <si>
    <t>desumidificador (remover a umidade do ar. Isso inibe o crescimento de mofo e ácaros, preservando os equipamentos ópticos do laboratório)</t>
  </si>
  <si>
    <t>Laboratório de Bioexperimentacao</t>
  </si>
  <si>
    <t>Temporizador (dipositivo para medir o tempo, importante para o controle de atividades práticas experimentais)</t>
  </si>
  <si>
    <t>geladeira (para armazenagem de reagentes e soluções)</t>
  </si>
  <si>
    <t>balança para até 3 kg (pesagem de produtos químicos)</t>
  </si>
  <si>
    <t>aparelho de osmose reversa (preparo de água destilada para o preparo de soluções)</t>
  </si>
  <si>
    <t>freezer (armazenamento de produtos químicos e de amostras)</t>
  </si>
  <si>
    <t>autoclave (utillizado para esterilizar vidrarias e acessórios para montagem de aulas experimentais)</t>
  </si>
  <si>
    <t>estufa de secagem (secagem de amostras)</t>
  </si>
  <si>
    <t>Laboratório de Ecologia</t>
  </si>
  <si>
    <t>Balança analítica de precisão, 220 g X 0,00001 g para preparo de soluções e materiais biológicos de menor peso</t>
  </si>
  <si>
    <t xml:space="preserve">Balança semi-analítica de precisão, 8200 g X 0,01 g para pesagem de material biológico </t>
  </si>
  <si>
    <t>Binóculos de observação com ampliação</t>
  </si>
  <si>
    <t>Microscópio óptico binocular com sistema CFI e aumento de 5 ate 100X, revólver quadruplo. Material utilizado para análise de organismos.</t>
  </si>
  <si>
    <t>Estereomicroscópio binocular com zoom, aumento 8 X até 200. Material utilizado para análise de organismos e plantas.</t>
  </si>
  <si>
    <t>Ármário de aço inoxidável para guardar vidraria e reagentes, com 4 prateleiras</t>
  </si>
  <si>
    <t xml:space="preserve">Dessecador completo com luva de borosilicato, diâmetro 250 mm. Equipamento necessário para levar material biológico a peso constante. </t>
  </si>
  <si>
    <t>Conjunto de tripé e bico de bunsen</t>
  </si>
  <si>
    <t>medidor multiparâmetro de bancada. Equipamento utilizado para análise das condições ecológicas das amostras de água e sedimento.</t>
  </si>
  <si>
    <t>Computador Desktop com placa de video com resolução para filmes, HD com mémoria 8G e 1 Tera de capacidade, wireless, com caixas de som, para utiização em sala de aula</t>
  </si>
  <si>
    <t>Datashow para utilização em sala de aula</t>
  </si>
  <si>
    <t>Barrilete</t>
  </si>
  <si>
    <t>Laboratório de Sementes e Mudas</t>
  </si>
  <si>
    <t>Câmara de germinação, tipo B.O.D.,</t>
  </si>
  <si>
    <t>Destilador de água 10 litros/ hora todo em inox</t>
  </si>
  <si>
    <t>Autoclave Vertical 30 L</t>
  </si>
  <si>
    <t>DEPARTAMENTO DE MATEMATICA APLICADA</t>
  </si>
  <si>
    <t>Laboratório de Ensino de Matemática</t>
  </si>
  <si>
    <t>Projetor Multimídia, necessário para as aulas ministradas no laboratório.</t>
  </si>
  <si>
    <t>Notebook, necessário para as aulas ministradas no laboratório.</t>
  </si>
  <si>
    <t>Laboratório de Matemática Computacional.</t>
  </si>
  <si>
    <t>Computador tipo servidor, necessário para manutenção de contas de usuários para os utilizadores do laboratório.</t>
  </si>
  <si>
    <t>TOTAL GERAL DMA</t>
  </si>
  <si>
    <t>Destino</t>
  </si>
  <si>
    <t>Centrífuga de Bancada com rotação regulável para microtubos tipo eppendor</t>
  </si>
  <si>
    <t>DEPARTAMENTO DE ENGENHARIAS E TECNOLOGIA</t>
  </si>
  <si>
    <t>Equipamento</t>
  </si>
  <si>
    <t>Prioridade(*)</t>
  </si>
  <si>
    <t>Quantidade</t>
  </si>
  <si>
    <t>Valor unitário</t>
  </si>
  <si>
    <t>Valor total</t>
  </si>
  <si>
    <t>Laboratório de Escoamento em Meios Porosos (PETROLEO)</t>
  </si>
  <si>
    <t>AGITADOR MAGNÉTICO C/ AQUECIMENTO E TACÔMETRO DIGITAL
Agitador magnético com aquecimento indicado p/ para agitar até 14 litros de água. Diâmetro da placa de 18 cm.
Motor de indução com rolamento e mancal (60W).
Motor do tipo campo distorcido com controle da rotação (120 a 1200 rpm) e da temperatura digital.
Temperatura controlada por termostato capilar de 50 a 350°C.</t>
  </si>
  <si>
    <t>AGITADOR MECÂNICO COM AQUECIMENTO
Agita até 20 L de água ou outros produtos de baixa viscosidade (até 10.000 mPa).
Microprocessado com alta compensação de torque e rotação regulável entre 120 a 2000 rpm.
Haste de aço inox 304ø 9,5mm e comprimento 280mm e hélice propulsora de ø 60mm, suporte universal e mufa.</t>
  </si>
  <si>
    <t>AGITADOR MECÂNICO C/ ELEMENTO DISPERSOR 
Temperatura ambiente permitida entre 5 e 40 oC;
Elementos de dispersão em aço inox 316 de diâmetro 18 x 210mm comprimento;
Velocidade (rpm): 6.000 a 24.000
Volumes (mL): de 10 a 2.000</t>
  </si>
  <si>
    <t>Valor em Prioridade 0</t>
  </si>
  <si>
    <t>DEMANDADO</t>
  </si>
  <si>
    <t>REALIZADO</t>
  </si>
  <si>
    <t>% Realizado/Demandado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</si>
</sst>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70" formatCode="_(&quot;R$ &quot;* #,##0.00_);_(&quot;R$ &quot;* \(#,##0.00\);_(&quot;R$ &quot;* &quot;-&quot;??_);_(@_)"/>
    <numFmt numFmtId="172" formatCode="#,###.00"/>
    <numFmt numFmtId="173" formatCode="#,##0.00;[Red]#,##0.00"/>
    <numFmt numFmtId="174" formatCode="&quot;R$ &quot;#,##0.00"/>
    <numFmt numFmtId="176" formatCode="_(* #,##0.00_);_(* \(#,##0.00\);_(* \-??_);_(@_)"/>
    <numFmt numFmtId="183" formatCode="&quot;R$&quot;\ #,##0.00"/>
  </numFmts>
  <fonts count="46" x14ac:knownFonts="1">
    <font>
      <sz val="10"/>
      <name val="Arial"/>
      <family val="2"/>
    </font>
    <font>
      <sz val="10"/>
      <name val="Arial"/>
    </font>
    <font>
      <sz val="11"/>
      <color indexed="8"/>
      <name val="Calibri"/>
      <family val="2"/>
    </font>
    <font>
      <b/>
      <sz val="10"/>
      <name val="Arial"/>
      <family val="2"/>
      <charset val="1"/>
    </font>
    <font>
      <b/>
      <sz val="10"/>
      <color indexed="8"/>
      <name val="Arial"/>
      <family val="2"/>
      <charset val="1"/>
    </font>
    <font>
      <b/>
      <sz val="11"/>
      <color indexed="8"/>
      <name val="Tahoma"/>
      <family val="2"/>
    </font>
    <font>
      <sz val="10"/>
      <color indexed="8"/>
      <name val="Arial"/>
      <family val="2"/>
      <charset val="1"/>
    </font>
    <font>
      <sz val="11"/>
      <color indexed="8"/>
      <name val="Arial"/>
      <family val="2"/>
    </font>
    <font>
      <sz val="8"/>
      <name val="Arial"/>
      <family val="2"/>
    </font>
    <font>
      <sz val="10"/>
      <name val="Arial"/>
      <family val="2"/>
      <charset val="1"/>
    </font>
    <font>
      <b/>
      <sz val="10"/>
      <color indexed="8"/>
      <name val="Times New Roman"/>
      <family val="1"/>
    </font>
    <font>
      <sz val="10"/>
      <color indexed="8"/>
      <name val="Times New Roman"/>
      <family val="1"/>
    </font>
    <font>
      <sz val="11"/>
      <color indexed="8"/>
      <name val="Arial"/>
      <family val="2"/>
      <charset val="1"/>
    </font>
    <font>
      <sz val="11"/>
      <name val="Arial"/>
      <family val="2"/>
    </font>
    <font>
      <sz val="10"/>
      <name val="Tahoma"/>
      <family val="2"/>
    </font>
    <font>
      <sz val="11"/>
      <name val="Calibri"/>
      <family val="2"/>
    </font>
    <font>
      <b/>
      <sz val="12"/>
      <name val="Arial"/>
      <family val="2"/>
    </font>
    <font>
      <b/>
      <sz val="10"/>
      <color indexed="8"/>
      <name val="Arial"/>
      <family val="2"/>
    </font>
    <font>
      <sz val="10"/>
      <name val="Arial"/>
      <family val="1"/>
    </font>
    <font>
      <sz val="10"/>
      <name val="Calibri"/>
      <family val="2"/>
    </font>
    <font>
      <sz val="12"/>
      <name val="Calibri"/>
      <family val="1"/>
    </font>
    <font>
      <sz val="12"/>
      <name val="Arial"/>
      <family val="2"/>
    </font>
    <font>
      <sz val="10"/>
      <name val="Calibri"/>
      <family val="1"/>
    </font>
    <font>
      <sz val="9"/>
      <name val="Calibri"/>
      <family val="1"/>
    </font>
    <font>
      <sz val="10"/>
      <color indexed="8"/>
      <name val="Arial"/>
      <family val="2"/>
    </font>
    <font>
      <sz val="10"/>
      <name val="Tahoma"/>
      <family val="1"/>
    </font>
    <font>
      <b/>
      <sz val="10"/>
      <name val="Tahoma"/>
      <family val="1"/>
    </font>
    <font>
      <b/>
      <sz val="10"/>
      <name val="Arial"/>
      <family val="1"/>
    </font>
    <font>
      <b/>
      <sz val="10"/>
      <name val="Arial"/>
      <family val="2"/>
    </font>
    <font>
      <sz val="10"/>
      <name val="Times New Roman"/>
      <family val="1"/>
    </font>
    <font>
      <sz val="8"/>
      <name val="Tahoma"/>
      <family val="2"/>
    </font>
    <font>
      <b/>
      <sz val="18"/>
      <name val="Arial"/>
      <family val="2"/>
    </font>
    <font>
      <sz val="8"/>
      <color indexed="8"/>
      <name val="Verdana"/>
      <family val="2"/>
    </font>
    <font>
      <sz val="10"/>
      <name val="Arial"/>
      <family val="2"/>
    </font>
    <font>
      <b/>
      <sz val="10"/>
      <name val="Tahoma"/>
      <family val="2"/>
    </font>
    <font>
      <sz val="14"/>
      <name val="Arial"/>
      <family val="2"/>
    </font>
    <font>
      <b/>
      <sz val="10"/>
      <color indexed="10"/>
      <name val="Arial"/>
      <family val="2"/>
    </font>
    <font>
      <b/>
      <sz val="10"/>
      <color indexed="10"/>
      <name val="Tahoma"/>
      <family val="2"/>
    </font>
    <font>
      <b/>
      <sz val="14"/>
      <name val="Arial"/>
      <family val="2"/>
    </font>
    <font>
      <sz val="11"/>
      <color indexed="8"/>
      <name val="Tahoma"/>
      <family val="2"/>
    </font>
    <font>
      <sz val="11"/>
      <name val="Tahoma"/>
      <family val="2"/>
    </font>
    <font>
      <u/>
      <sz val="10"/>
      <color indexed="8"/>
      <name val="Arial"/>
      <family val="2"/>
    </font>
    <font>
      <i/>
      <sz val="10"/>
      <color indexed="8"/>
      <name val="Arial"/>
      <family val="2"/>
    </font>
    <font>
      <sz val="9"/>
      <name val="Tahoma"/>
      <family val="2"/>
    </font>
    <font>
      <sz val="9"/>
      <color indexed="8"/>
      <name val="Tahoma"/>
      <family val="2"/>
    </font>
    <font>
      <b/>
      <u/>
      <sz val="14"/>
      <name val="Arial"/>
      <family val="2"/>
    </font>
  </fonts>
  <fills count="18">
    <fill>
      <patternFill patternType="none"/>
    </fill>
    <fill>
      <patternFill patternType="gray125"/>
    </fill>
    <fill>
      <patternFill patternType="solid">
        <fgColor indexed="22"/>
        <bgColor indexed="31"/>
      </patternFill>
    </fill>
    <fill>
      <patternFill patternType="solid">
        <fgColor indexed="43"/>
        <bgColor indexed="26"/>
      </patternFill>
    </fill>
    <fill>
      <patternFill patternType="solid">
        <fgColor indexed="10"/>
        <bgColor indexed="60"/>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9"/>
        <bgColor indexed="26"/>
      </patternFill>
    </fill>
    <fill>
      <patternFill patternType="solid">
        <fgColor indexed="47"/>
        <bgColor indexed="64"/>
      </patternFill>
    </fill>
    <fill>
      <patternFill patternType="solid">
        <fgColor indexed="51"/>
        <bgColor indexed="64"/>
      </patternFill>
    </fill>
    <fill>
      <patternFill patternType="solid">
        <fgColor indexed="41"/>
        <bgColor indexed="64"/>
      </patternFill>
    </fill>
    <fill>
      <patternFill patternType="solid">
        <fgColor indexed="13"/>
        <bgColor indexed="64"/>
      </patternFill>
    </fill>
    <fill>
      <patternFill patternType="solid">
        <fgColor indexed="51"/>
        <bgColor indexed="31"/>
      </patternFill>
    </fill>
    <fill>
      <patternFill patternType="solid">
        <fgColor indexed="42"/>
        <bgColor indexed="64"/>
      </patternFill>
    </fill>
    <fill>
      <patternFill patternType="solid">
        <fgColor indexed="9"/>
        <bgColor indexed="64"/>
      </patternFill>
    </fill>
    <fill>
      <patternFill patternType="solid">
        <fgColor indexed="22"/>
        <bgColor indexed="26"/>
      </patternFill>
    </fill>
    <fill>
      <patternFill patternType="solid">
        <fgColor indexed="50"/>
        <bgColor indexed="64"/>
      </patternFill>
    </fill>
  </fills>
  <borders count="5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64"/>
      </right>
      <top style="thin">
        <color indexed="64"/>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medium">
        <color indexed="64"/>
      </bottom>
      <diagonal/>
    </border>
    <border>
      <left style="thin">
        <color indexed="8"/>
      </left>
      <right/>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diagonal/>
    </border>
    <border>
      <left style="thin">
        <color indexed="64"/>
      </left>
      <right style="thin">
        <color indexed="64"/>
      </right>
      <top/>
      <bottom/>
      <diagonal/>
    </border>
    <border>
      <left style="medium">
        <color indexed="64"/>
      </left>
      <right/>
      <top/>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170" fontId="1" fillId="0" borderId="0" applyFill="0" applyBorder="0" applyAlignment="0" applyProtection="0"/>
    <xf numFmtId="0" fontId="2" fillId="0" borderId="0"/>
    <xf numFmtId="0" fontId="2" fillId="0" borderId="0"/>
    <xf numFmtId="176" fontId="33" fillId="0" borderId="0" applyFill="0" applyBorder="0" applyAlignment="0" applyProtection="0"/>
    <xf numFmtId="43" fontId="2" fillId="0" borderId="0" applyFont="0" applyFill="0" applyBorder="0" applyAlignment="0" applyProtection="0"/>
  </cellStyleXfs>
  <cellXfs count="606">
    <xf numFmtId="0" fontId="0" fillId="0" borderId="0" xfId="0"/>
    <xf numFmtId="0" fontId="0" fillId="0" borderId="0" xfId="0" applyAlignment="1">
      <alignment vertical="top" wrapText="1"/>
    </xf>
    <xf numFmtId="4" fontId="0" fillId="0" borderId="0" xfId="0" applyNumberFormat="1" applyAlignment="1">
      <alignment horizontal="center" wrapText="1"/>
    </xf>
    <xf numFmtId="0" fontId="7" fillId="0" borderId="1" xfId="0" applyFont="1" applyBorder="1" applyAlignment="1">
      <alignment horizontal="center"/>
    </xf>
    <xf numFmtId="4" fontId="7" fillId="0" borderId="1" xfId="0" applyNumberFormat="1" applyFont="1" applyBorder="1" applyAlignment="1">
      <alignment horizontal="center" wrapText="1"/>
    </xf>
    <xf numFmtId="4" fontId="8" fillId="0" borderId="1" xfId="0" applyNumberFormat="1" applyFont="1" applyBorder="1" applyAlignment="1">
      <alignment horizontal="center" wrapText="1"/>
    </xf>
    <xf numFmtId="0" fontId="7" fillId="0" borderId="2" xfId="0" applyFont="1" applyBorder="1" applyAlignment="1">
      <alignment horizontal="center"/>
    </xf>
    <xf numFmtId="4" fontId="7" fillId="0" borderId="2" xfId="0" applyNumberFormat="1" applyFont="1" applyBorder="1" applyAlignment="1">
      <alignment horizontal="center" wrapText="1"/>
    </xf>
    <xf numFmtId="0" fontId="0" fillId="0" borderId="0" xfId="0" applyFont="1" applyAlignment="1">
      <alignment wrapText="1"/>
    </xf>
    <xf numFmtId="4" fontId="0" fillId="0" borderId="1" xfId="0" applyNumberFormat="1" applyBorder="1" applyAlignment="1">
      <alignment horizontal="center" wrapText="1"/>
    </xf>
    <xf numFmtId="0" fontId="0" fillId="0" borderId="1" xfId="0" applyBorder="1"/>
    <xf numFmtId="0" fontId="10" fillId="2" borderId="3" xfId="0" applyFont="1" applyFill="1" applyBorder="1" applyAlignment="1">
      <alignment horizontal="center" wrapText="1"/>
    </xf>
    <xf numFmtId="0" fontId="11" fillId="2" borderId="3" xfId="0" applyFont="1" applyFill="1" applyBorder="1" applyAlignment="1">
      <alignment horizontal="center" wrapText="1"/>
    </xf>
    <xf numFmtId="4" fontId="11" fillId="2" borderId="3" xfId="0" applyNumberFormat="1" applyFont="1" applyFill="1" applyBorder="1" applyAlignment="1">
      <alignment horizontal="center" wrapText="1"/>
    </xf>
    <xf numFmtId="0" fontId="2" fillId="0" borderId="1" xfId="0" applyFont="1" applyBorder="1" applyAlignment="1">
      <alignment horizontal="center" wrapText="1"/>
    </xf>
    <xf numFmtId="4" fontId="2" fillId="0" borderId="1" xfId="0" applyNumberFormat="1" applyFont="1" applyBorder="1" applyAlignment="1">
      <alignment horizontal="center" wrapText="1"/>
    </xf>
    <xf numFmtId="0" fontId="10" fillId="2" borderId="1" xfId="0" applyFont="1" applyFill="1" applyBorder="1" applyAlignment="1">
      <alignment horizontal="center" wrapText="1"/>
    </xf>
    <xf numFmtId="0" fontId="11" fillId="2" borderId="1" xfId="0" applyFont="1" applyFill="1" applyBorder="1" applyAlignment="1">
      <alignment horizontal="center" wrapText="1"/>
    </xf>
    <xf numFmtId="4" fontId="11" fillId="2" borderId="1" xfId="0" applyNumberFormat="1" applyFont="1" applyFill="1" applyBorder="1" applyAlignment="1">
      <alignment horizontal="center" wrapText="1"/>
    </xf>
    <xf numFmtId="0" fontId="9" fillId="0" borderId="1" xfId="0" applyFont="1" applyBorder="1" applyAlignment="1">
      <alignment horizontal="center" wrapText="1"/>
    </xf>
    <xf numFmtId="4" fontId="9" fillId="0" borderId="1" xfId="0" applyNumberFormat="1" applyFont="1" applyBorder="1" applyAlignment="1">
      <alignment horizontal="center" wrapText="1"/>
    </xf>
    <xf numFmtId="0" fontId="7" fillId="0" borderId="1" xfId="0" applyFont="1" applyBorder="1" applyAlignment="1">
      <alignment horizontal="right"/>
    </xf>
    <xf numFmtId="0" fontId="13" fillId="0" borderId="1" xfId="0" applyFont="1" applyBorder="1" applyAlignment="1">
      <alignment horizontal="center"/>
    </xf>
    <xf numFmtId="0" fontId="0" fillId="0" borderId="1" xfId="0" applyFont="1" applyBorder="1" applyAlignment="1">
      <alignment horizontal="center"/>
    </xf>
    <xf numFmtId="4" fontId="0" fillId="0" borderId="1" xfId="0" applyNumberFormat="1" applyFont="1" applyBorder="1" applyAlignment="1">
      <alignment horizontal="center" wrapText="1"/>
    </xf>
    <xf numFmtId="0" fontId="0" fillId="0" borderId="1" xfId="0" applyFont="1" applyBorder="1"/>
    <xf numFmtId="4" fontId="13"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horizontal="center" vertical="center" wrapText="1"/>
    </xf>
    <xf numFmtId="0" fontId="14" fillId="0" borderId="1" xfId="0" applyFont="1" applyBorder="1" applyAlignment="1">
      <alignment horizontal="right" vertical="top" wrapText="1"/>
    </xf>
    <xf numFmtId="4" fontId="14" fillId="0" borderId="1" xfId="0" applyNumberFormat="1" applyFont="1" applyBorder="1" applyAlignment="1">
      <alignment horizontal="center" vertical="top" wrapText="1"/>
    </xf>
    <xf numFmtId="0" fontId="0" fillId="0" borderId="1" xfId="0" applyFont="1" applyBorder="1" applyAlignment="1">
      <alignment horizontal="right"/>
    </xf>
    <xf numFmtId="4" fontId="13" fillId="0" borderId="1" xfId="0" applyNumberFormat="1" applyFont="1" applyBorder="1" applyAlignment="1">
      <alignment horizontal="center" wrapText="1"/>
    </xf>
    <xf numFmtId="4" fontId="15" fillId="0" borderId="1" xfId="0" applyNumberFormat="1" applyFont="1" applyBorder="1" applyAlignment="1">
      <alignment horizontal="center" vertical="center" wrapText="1"/>
    </xf>
    <xf numFmtId="4" fontId="0" fillId="0" borderId="1" xfId="0" applyNumberFormat="1" applyBorder="1" applyAlignment="1">
      <alignment horizontal="center" vertical="center" wrapText="1"/>
    </xf>
    <xf numFmtId="0" fontId="16" fillId="3" borderId="1" xfId="0" applyFont="1" applyFill="1" applyBorder="1"/>
    <xf numFmtId="0" fontId="16" fillId="2" borderId="1" xfId="0" applyFont="1" applyFill="1" applyBorder="1" applyAlignment="1">
      <alignment vertical="top" wrapText="1"/>
    </xf>
    <xf numFmtId="0" fontId="0" fillId="3" borderId="1" xfId="0" applyFont="1" applyFill="1" applyBorder="1" applyAlignment="1">
      <alignment vertical="top" wrapText="1"/>
    </xf>
    <xf numFmtId="0" fontId="16" fillId="4" borderId="0" xfId="0" applyFont="1" applyFill="1" applyAlignment="1">
      <alignment horizontal="right" vertical="top" wrapText="1"/>
    </xf>
    <xf numFmtId="4" fontId="16" fillId="4" borderId="0" xfId="0" applyNumberFormat="1" applyFont="1" applyFill="1"/>
    <xf numFmtId="4" fontId="0" fillId="0" borderId="0" xfId="0" applyNumberFormat="1"/>
    <xf numFmtId="0" fontId="0" fillId="0" borderId="0" xfId="0" applyFont="1" applyAlignment="1">
      <alignment horizontal="center" vertical="center"/>
    </xf>
    <xf numFmtId="1" fontId="0" fillId="0" borderId="0" xfId="0" applyNumberFormat="1" applyFont="1" applyAlignment="1">
      <alignment horizontal="center" vertical="center"/>
    </xf>
    <xf numFmtId="174" fontId="0" fillId="0" borderId="0" xfId="0" applyNumberFormat="1" applyFont="1" applyAlignment="1">
      <alignment horizontal="center"/>
    </xf>
    <xf numFmtId="0" fontId="17"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 fontId="0" fillId="0" borderId="1" xfId="0" applyNumberFormat="1" applyFont="1" applyBorder="1" applyAlignment="1">
      <alignment horizontal="center" vertical="center" wrapText="1"/>
    </xf>
    <xf numFmtId="174" fontId="0" fillId="0" borderId="1" xfId="0" applyNumberFormat="1" applyFont="1" applyBorder="1" applyAlignment="1">
      <alignment horizontal="center" wrapText="1"/>
    </xf>
    <xf numFmtId="174" fontId="0" fillId="0" borderId="1" xfId="0" applyNumberFormat="1" applyFont="1" applyBorder="1" applyAlignment="1">
      <alignment horizontal="center"/>
    </xf>
    <xf numFmtId="0" fontId="19" fillId="0" borderId="0" xfId="0" applyFont="1"/>
    <xf numFmtId="0" fontId="19" fillId="0" borderId="1" xfId="0" applyFont="1" applyBorder="1" applyAlignment="1">
      <alignment horizontal="center" vertical="top" wrapText="1"/>
    </xf>
    <xf numFmtId="1" fontId="19" fillId="0" borderId="1" xfId="0" applyNumberFormat="1" applyFont="1" applyBorder="1" applyAlignment="1">
      <alignment horizontal="center" vertical="top" wrapText="1"/>
    </xf>
    <xf numFmtId="174" fontId="0" fillId="0" borderId="1" xfId="0" applyNumberFormat="1" applyFont="1" applyBorder="1" applyAlignment="1">
      <alignment horizontal="center" vertical="top" wrapText="1"/>
    </xf>
    <xf numFmtId="0" fontId="9" fillId="2" borderId="1" xfId="0" applyFont="1" applyFill="1" applyBorder="1" applyAlignment="1">
      <alignment horizontal="center" wrapText="1"/>
    </xf>
    <xf numFmtId="1" fontId="24" fillId="2" borderId="1" xfId="0" applyNumberFormat="1" applyFont="1" applyFill="1" applyBorder="1" applyAlignment="1">
      <alignment horizontal="center" vertical="center" wrapText="1"/>
    </xf>
    <xf numFmtId="174" fontId="24" fillId="2" borderId="1" xfId="0" applyNumberFormat="1" applyFont="1" applyFill="1" applyBorder="1" applyAlignment="1">
      <alignment horizontal="center" wrapText="1"/>
    </xf>
    <xf numFmtId="0" fontId="14" fillId="0" borderId="1" xfId="0" applyFont="1" applyBorder="1" applyAlignment="1">
      <alignment horizontal="center" vertical="top" wrapText="1"/>
    </xf>
    <xf numFmtId="1" fontId="14" fillId="0" borderId="1" xfId="0" applyNumberFormat="1" applyFont="1" applyBorder="1" applyAlignment="1">
      <alignment horizontal="center" vertical="top" wrapText="1"/>
    </xf>
    <xf numFmtId="174" fontId="0" fillId="0" borderId="4" xfId="0" applyNumberFormat="1" applyFont="1" applyBorder="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wrapText="1"/>
    </xf>
    <xf numFmtId="0" fontId="24" fillId="0" borderId="1" xfId="0" applyFont="1" applyBorder="1" applyAlignment="1">
      <alignment horizontal="center" wrapText="1"/>
    </xf>
    <xf numFmtId="0" fontId="6" fillId="0" borderId="1" xfId="0" applyFont="1" applyFill="1" applyBorder="1" applyAlignment="1">
      <alignment horizontal="center" vertical="top" wrapText="1"/>
    </xf>
    <xf numFmtId="0" fontId="9" fillId="0" borderId="1" xfId="0" applyFont="1" applyBorder="1" applyAlignment="1">
      <alignment wrapText="1"/>
    </xf>
    <xf numFmtId="0" fontId="11" fillId="0" borderId="1" xfId="0" applyFont="1" applyBorder="1" applyAlignment="1">
      <alignment horizontal="center" wrapText="1"/>
    </xf>
    <xf numFmtId="0" fontId="10" fillId="0" borderId="1" xfId="0" applyFont="1" applyBorder="1" applyAlignment="1">
      <alignment horizontal="center" wrapText="1"/>
    </xf>
    <xf numFmtId="0" fontId="0" fillId="0" borderId="1" xfId="0" applyBorder="1" applyAlignment="1">
      <alignment horizontal="center"/>
    </xf>
    <xf numFmtId="0" fontId="29" fillId="0" borderId="1" xfId="0" applyFont="1" applyBorder="1"/>
    <xf numFmtId="172" fontId="29" fillId="0" borderId="1" xfId="0" applyNumberFormat="1" applyFont="1" applyBorder="1"/>
    <xf numFmtId="172" fontId="0" fillId="0" borderId="1" xfId="0" applyNumberFormat="1" applyBorder="1"/>
    <xf numFmtId="172" fontId="0" fillId="0" borderId="4" xfId="0" applyNumberFormat="1" applyBorder="1"/>
    <xf numFmtId="1" fontId="0" fillId="0" borderId="0" xfId="0" applyNumberFormat="1"/>
    <xf numFmtId="0" fontId="0" fillId="0" borderId="2" xfId="0" applyBorder="1"/>
    <xf numFmtId="0" fontId="0" fillId="0" borderId="1" xfId="0" applyFill="1" applyBorder="1"/>
    <xf numFmtId="0" fontId="0" fillId="0" borderId="5" xfId="0" applyBorder="1"/>
    <xf numFmtId="1" fontId="0" fillId="0" borderId="5" xfId="0" applyNumberFormat="1" applyBorder="1"/>
    <xf numFmtId="1" fontId="0" fillId="5" borderId="5" xfId="0" applyNumberFormat="1" applyFill="1" applyBorder="1"/>
    <xf numFmtId="1" fontId="0" fillId="6" borderId="5" xfId="0" applyNumberFormat="1" applyFill="1" applyBorder="1"/>
    <xf numFmtId="174" fontId="0" fillId="6" borderId="5" xfId="0" applyNumberFormat="1" applyFill="1" applyBorder="1"/>
    <xf numFmtId="174" fontId="0" fillId="0" borderId="5" xfId="0" applyNumberFormat="1" applyBorder="1"/>
    <xf numFmtId="174" fontId="0" fillId="5" borderId="5" xfId="0" applyNumberFormat="1" applyFill="1" applyBorder="1"/>
    <xf numFmtId="0" fontId="16" fillId="2" borderId="4" xfId="0" applyFont="1" applyFill="1" applyBorder="1"/>
    <xf numFmtId="4" fontId="0" fillId="3" borderId="4" xfId="0" applyNumberFormat="1" applyFill="1" applyBorder="1"/>
    <xf numFmtId="4" fontId="0" fillId="6" borderId="5" xfId="0" applyNumberFormat="1" applyFill="1" applyBorder="1"/>
    <xf numFmtId="0" fontId="0" fillId="5" borderId="5" xfId="0" applyFill="1" applyBorder="1"/>
    <xf numFmtId="174" fontId="24" fillId="2" borderId="4" xfId="0" applyNumberFormat="1" applyFont="1" applyFill="1" applyBorder="1" applyAlignment="1">
      <alignment horizontal="center" wrapText="1"/>
    </xf>
    <xf numFmtId="174" fontId="0" fillId="0" borderId="4" xfId="0" applyNumberFormat="1" applyFont="1" applyBorder="1" applyAlignment="1">
      <alignment wrapText="1"/>
    </xf>
    <xf numFmtId="174" fontId="0" fillId="0" borderId="4" xfId="0" applyNumberFormat="1" applyFont="1" applyBorder="1" applyAlignment="1">
      <alignment horizontal="center" wrapText="1"/>
    </xf>
    <xf numFmtId="0" fontId="0" fillId="6" borderId="5" xfId="0" applyFill="1" applyBorder="1"/>
    <xf numFmtId="0" fontId="0" fillId="0" borderId="5" xfId="0" applyFont="1" applyBorder="1" applyAlignment="1">
      <alignment wrapText="1"/>
    </xf>
    <xf numFmtId="0" fontId="0" fillId="5" borderId="5" xfId="0" applyFont="1" applyFill="1" applyBorder="1" applyAlignment="1">
      <alignment wrapText="1"/>
    </xf>
    <xf numFmtId="0" fontId="0" fillId="6" borderId="5" xfId="0" applyFont="1" applyFill="1" applyBorder="1" applyAlignment="1">
      <alignment wrapText="1"/>
    </xf>
    <xf numFmtId="172" fontId="29" fillId="0" borderId="4" xfId="0" applyNumberFormat="1" applyFont="1" applyBorder="1"/>
    <xf numFmtId="2" fontId="0" fillId="0" borderId="6" xfId="0" applyNumberFormat="1" applyBorder="1"/>
    <xf numFmtId="2" fontId="0" fillId="0" borderId="7" xfId="0" applyNumberFormat="1" applyBorder="1"/>
    <xf numFmtId="2" fontId="0" fillId="5" borderId="7" xfId="0" applyNumberFormat="1" applyFill="1" applyBorder="1"/>
    <xf numFmtId="0" fontId="0" fillId="0" borderId="8" xfId="0" applyBorder="1"/>
    <xf numFmtId="2" fontId="0" fillId="6" borderId="7" xfId="0" applyNumberFormat="1" applyFill="1" applyBorder="1"/>
    <xf numFmtId="2" fontId="0" fillId="0" borderId="0" xfId="0" applyNumberFormat="1"/>
    <xf numFmtId="0" fontId="0" fillId="0" borderId="9" xfId="0" applyBorder="1"/>
    <xf numFmtId="4" fontId="0" fillId="0" borderId="8" xfId="0" applyNumberFormat="1" applyBorder="1"/>
    <xf numFmtId="4" fontId="0" fillId="0" borderId="5" xfId="0" applyNumberFormat="1" applyBorder="1"/>
    <xf numFmtId="4" fontId="0" fillId="5" borderId="5" xfId="0" applyNumberFormat="1" applyFill="1" applyBorder="1"/>
    <xf numFmtId="4" fontId="31" fillId="0" borderId="0" xfId="0" applyNumberFormat="1" applyFont="1"/>
    <xf numFmtId="4" fontId="0" fillId="6" borderId="7" xfId="0" applyNumberFormat="1" applyFill="1" applyBorder="1"/>
    <xf numFmtId="1" fontId="19" fillId="0" borderId="5" xfId="0" applyNumberFormat="1" applyFont="1" applyBorder="1" applyAlignment="1">
      <alignment horizontal="center" wrapText="1"/>
    </xf>
    <xf numFmtId="4" fontId="0" fillId="0" borderId="7" xfId="0" applyNumberFormat="1" applyBorder="1"/>
    <xf numFmtId="4" fontId="0" fillId="5" borderId="7" xfId="0" applyNumberFormat="1" applyFill="1" applyBorder="1"/>
    <xf numFmtId="0" fontId="0" fillId="0" borderId="0" xfId="0" applyAlignment="1">
      <alignment wrapText="1"/>
    </xf>
    <xf numFmtId="4" fontId="0" fillId="0" borderId="9" xfId="0" applyNumberFormat="1" applyBorder="1"/>
    <xf numFmtId="0" fontId="3" fillId="3" borderId="10" xfId="0" applyFont="1" applyFill="1" applyBorder="1" applyAlignment="1">
      <alignment wrapText="1"/>
    </xf>
    <xf numFmtId="1" fontId="0" fillId="0" borderId="5" xfId="0" applyNumberFormat="1" applyFill="1" applyBorder="1"/>
    <xf numFmtId="4" fontId="0" fillId="0" borderId="5" xfId="0" applyNumberFormat="1" applyFill="1" applyBorder="1"/>
    <xf numFmtId="174" fontId="0" fillId="6" borderId="8" xfId="0" applyNumberFormat="1" applyFill="1" applyBorder="1"/>
    <xf numFmtId="4" fontId="0" fillId="6" borderId="8" xfId="0" applyNumberFormat="1" applyFill="1" applyBorder="1"/>
    <xf numFmtId="0" fontId="0" fillId="0" borderId="5" xfId="0" applyFill="1" applyBorder="1"/>
    <xf numFmtId="0" fontId="33" fillId="0" borderId="5" xfId="0" applyFont="1" applyFill="1" applyBorder="1" applyAlignment="1">
      <alignment horizontal="right" wrapText="1"/>
    </xf>
    <xf numFmtId="0" fontId="0" fillId="0" borderId="5" xfId="0" applyBorder="1" applyAlignment="1">
      <alignment wrapText="1"/>
    </xf>
    <xf numFmtId="0" fontId="0" fillId="0" borderId="5" xfId="0" applyFont="1" applyFill="1" applyBorder="1" applyAlignment="1">
      <alignment wrapText="1"/>
    </xf>
    <xf numFmtId="0" fontId="0" fillId="0" borderId="0" xfId="0" applyBorder="1"/>
    <xf numFmtId="4" fontId="14" fillId="0" borderId="1" xfId="0" applyNumberFormat="1" applyFont="1" applyBorder="1" applyAlignment="1">
      <alignment horizontal="left" vertical="top" wrapText="1" indent="2"/>
    </xf>
    <xf numFmtId="0" fontId="0" fillId="0" borderId="0" xfId="0" applyFill="1"/>
    <xf numFmtId="0" fontId="33" fillId="0" borderId="0" xfId="0" applyFont="1" applyAlignment="1">
      <alignment horizontal="center"/>
    </xf>
    <xf numFmtId="0" fontId="33" fillId="0" borderId="1" xfId="0" applyFont="1" applyFill="1" applyBorder="1" applyAlignment="1">
      <alignment horizontal="center" wrapText="1"/>
    </xf>
    <xf numFmtId="0" fontId="0" fillId="3" borderId="1" xfId="0" applyFill="1" applyBorder="1" applyAlignment="1">
      <alignment vertical="top" wrapText="1"/>
    </xf>
    <xf numFmtId="4" fontId="16" fillId="7" borderId="7" xfId="0" applyNumberFormat="1" applyFont="1" applyFill="1" applyBorder="1"/>
    <xf numFmtId="4" fontId="0" fillId="7" borderId="5" xfId="0" applyNumberFormat="1" applyFill="1" applyBorder="1"/>
    <xf numFmtId="0" fontId="0" fillId="7" borderId="5" xfId="0" applyFill="1" applyBorder="1"/>
    <xf numFmtId="4" fontId="30" fillId="0" borderId="5" xfId="0" applyNumberFormat="1" applyFont="1" applyBorder="1" applyAlignment="1">
      <alignment horizontal="center"/>
    </xf>
    <xf numFmtId="0" fontId="36" fillId="0" borderId="1" xfId="0" applyFont="1" applyBorder="1"/>
    <xf numFmtId="4" fontId="36" fillId="0" borderId="1" xfId="0" applyNumberFormat="1" applyFont="1" applyBorder="1" applyAlignment="1">
      <alignment horizontal="center" wrapText="1"/>
    </xf>
    <xf numFmtId="0" fontId="36" fillId="0" borderId="2" xfId="0" applyFont="1" applyBorder="1"/>
    <xf numFmtId="4" fontId="36" fillId="0" borderId="2" xfId="0" applyNumberFormat="1" applyFont="1" applyBorder="1" applyAlignment="1">
      <alignment horizontal="center" wrapText="1"/>
    </xf>
    <xf numFmtId="2" fontId="0" fillId="0" borderId="11" xfId="0" applyNumberFormat="1" applyBorder="1"/>
    <xf numFmtId="0" fontId="36" fillId="0" borderId="5" xfId="0" applyFont="1" applyBorder="1"/>
    <xf numFmtId="4" fontId="36" fillId="0" borderId="5" xfId="0" applyNumberFormat="1" applyFont="1" applyBorder="1" applyAlignment="1">
      <alignment horizontal="center" wrapText="1"/>
    </xf>
    <xf numFmtId="2" fontId="0" fillId="0" borderId="5" xfId="0" applyNumberFormat="1" applyBorder="1"/>
    <xf numFmtId="0" fontId="36" fillId="0" borderId="5" xfId="0" applyFont="1" applyFill="1" applyBorder="1"/>
    <xf numFmtId="1" fontId="0" fillId="6" borderId="12" xfId="0" applyNumberFormat="1" applyFill="1" applyBorder="1"/>
    <xf numFmtId="4" fontId="35" fillId="5" borderId="5" xfId="0" applyNumberFormat="1" applyFont="1" applyFill="1" applyBorder="1"/>
    <xf numFmtId="4" fontId="0" fillId="0" borderId="0" xfId="0" applyNumberFormat="1" applyBorder="1"/>
    <xf numFmtId="1" fontId="0" fillId="0" borderId="5" xfId="0" applyNumberFormat="1" applyFont="1" applyBorder="1"/>
    <xf numFmtId="0" fontId="0" fillId="0" borderId="5" xfId="0" applyFill="1" applyBorder="1" applyAlignment="1">
      <alignment vertical="center"/>
    </xf>
    <xf numFmtId="1" fontId="0" fillId="0" borderId="5" xfId="0" applyNumberFormat="1" applyFill="1" applyBorder="1" applyAlignment="1">
      <alignment vertical="center"/>
    </xf>
    <xf numFmtId="4" fontId="0" fillId="0" borderId="5" xfId="0" applyNumberFormat="1" applyFill="1" applyBorder="1" applyAlignment="1">
      <alignment vertical="center"/>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83" fontId="0" fillId="0" borderId="5" xfId="0" applyNumberFormat="1" applyFont="1" applyFill="1" applyBorder="1" applyAlignment="1">
      <alignment horizontal="center" vertical="center" wrapText="1"/>
    </xf>
    <xf numFmtId="174" fontId="0" fillId="0" borderId="4" xfId="0" applyNumberFormat="1" applyFont="1" applyFill="1" applyBorder="1" applyAlignment="1">
      <alignment horizontal="center" vertical="center"/>
    </xf>
    <xf numFmtId="0" fontId="13" fillId="0" borderId="1" xfId="0" applyFont="1" applyBorder="1" applyAlignment="1">
      <alignment vertical="top" wrapText="1"/>
    </xf>
    <xf numFmtId="2" fontId="2" fillId="8" borderId="1" xfId="4" applyNumberFormat="1" applyFont="1" applyFill="1" applyBorder="1" applyAlignment="1" applyProtection="1">
      <alignment horizontal="right" vertical="center" wrapText="1"/>
      <protection locked="0"/>
    </xf>
    <xf numFmtId="2" fontId="0" fillId="0" borderId="4" xfId="0" applyNumberFormat="1" applyBorder="1" applyAlignment="1">
      <alignment horizontal="right"/>
    </xf>
    <xf numFmtId="2" fontId="0" fillId="0" borderId="1" xfId="0" applyNumberFormat="1" applyBorder="1" applyAlignment="1">
      <alignment horizontal="right"/>
    </xf>
    <xf numFmtId="2" fontId="0" fillId="0" borderId="2" xfId="0" applyNumberFormat="1" applyBorder="1" applyAlignment="1">
      <alignment horizontal="right"/>
    </xf>
    <xf numFmtId="2" fontId="0" fillId="0" borderId="13" xfId="0" applyNumberFormat="1" applyBorder="1" applyAlignment="1">
      <alignment horizontal="right"/>
    </xf>
    <xf numFmtId="2" fontId="0" fillId="0" borderId="0" xfId="0" applyNumberFormat="1" applyAlignment="1">
      <alignment horizontal="right"/>
    </xf>
    <xf numFmtId="0" fontId="0" fillId="0" borderId="5" xfId="0" applyFill="1" applyBorder="1" applyAlignment="1">
      <alignment horizontal="center" vertical="center"/>
    </xf>
    <xf numFmtId="1" fontId="0" fillId="0" borderId="5" xfId="0" applyNumberFormat="1" applyFill="1" applyBorder="1" applyAlignment="1">
      <alignment horizontal="center" vertical="center"/>
    </xf>
    <xf numFmtId="4" fontId="0" fillId="0" borderId="5" xfId="0" applyNumberFormat="1" applyFill="1" applyBorder="1" applyAlignment="1">
      <alignment horizontal="center" vertical="center"/>
    </xf>
    <xf numFmtId="0" fontId="32" fillId="0" borderId="0" xfId="0" applyFont="1" applyFill="1"/>
    <xf numFmtId="49" fontId="0" fillId="0" borderId="0" xfId="0" applyNumberFormat="1"/>
    <xf numFmtId="49" fontId="0" fillId="0" borderId="0" xfId="0" applyNumberFormat="1" applyFill="1"/>
    <xf numFmtId="49" fontId="0" fillId="0" borderId="5" xfId="0" applyNumberFormat="1" applyFill="1" applyBorder="1"/>
    <xf numFmtId="1" fontId="33" fillId="0" borderId="5" xfId="0" applyNumberFormat="1" applyFont="1" applyFill="1" applyBorder="1"/>
    <xf numFmtId="4" fontId="33" fillId="0" borderId="5" xfId="0" applyNumberFormat="1" applyFont="1" applyFill="1" applyBorder="1"/>
    <xf numFmtId="0" fontId="0" fillId="0" borderId="0" xfId="0" applyFill="1" applyBorder="1"/>
    <xf numFmtId="4" fontId="0" fillId="0" borderId="0" xfId="0" applyNumberFormat="1" applyFill="1" applyBorder="1"/>
    <xf numFmtId="4" fontId="0" fillId="9" borderId="5" xfId="0" applyNumberFormat="1" applyFill="1" applyBorder="1"/>
    <xf numFmtId="0" fontId="0" fillId="5" borderId="0" xfId="0" applyFill="1"/>
    <xf numFmtId="4" fontId="0" fillId="5" borderId="0" xfId="0" applyNumberFormat="1" applyFill="1"/>
    <xf numFmtId="0" fontId="0" fillId="5" borderId="5" xfId="0" applyFill="1" applyBorder="1" applyAlignment="1">
      <alignment wrapText="1"/>
    </xf>
    <xf numFmtId="1" fontId="0" fillId="5" borderId="12" xfId="0" applyNumberFormat="1" applyFill="1" applyBorder="1"/>
    <xf numFmtId="49" fontId="0" fillId="5" borderId="5" xfId="0" applyNumberFormat="1" applyFill="1" applyBorder="1"/>
    <xf numFmtId="1" fontId="0" fillId="0" borderId="12" xfId="0" applyNumberFormat="1" applyBorder="1"/>
    <xf numFmtId="1" fontId="0" fillId="0" borderId="14" xfId="0" applyNumberFormat="1" applyBorder="1"/>
    <xf numFmtId="0" fontId="16" fillId="3" borderId="3" xfId="0" applyFont="1" applyFill="1" applyBorder="1"/>
    <xf numFmtId="4" fontId="16" fillId="3" borderId="3" xfId="0" applyNumberFormat="1" applyFont="1" applyFill="1" applyBorder="1" applyAlignment="1">
      <alignment horizontal="center" wrapText="1"/>
    </xf>
    <xf numFmtId="172" fontId="7" fillId="0" borderId="15" xfId="0" applyNumberFormat="1" applyFont="1" applyBorder="1" applyAlignment="1">
      <alignment horizontal="center"/>
    </xf>
    <xf numFmtId="172" fontId="7" fillId="0" borderId="16" xfId="0" applyNumberFormat="1" applyFont="1" applyBorder="1" applyAlignment="1">
      <alignment horizontal="center"/>
    </xf>
    <xf numFmtId="172" fontId="11" fillId="2" borderId="17" xfId="0" applyNumberFormat="1" applyFont="1" applyFill="1" applyBorder="1" applyAlignment="1">
      <alignment horizontal="center" wrapText="1"/>
    </xf>
    <xf numFmtId="172" fontId="11" fillId="2" borderId="15" xfId="0" applyNumberFormat="1" applyFont="1" applyFill="1" applyBorder="1" applyAlignment="1">
      <alignment horizontal="center" wrapText="1"/>
    </xf>
    <xf numFmtId="172" fontId="9" fillId="0" borderId="15" xfId="0" applyNumberFormat="1" applyFont="1" applyBorder="1"/>
    <xf numFmtId="172" fontId="7" fillId="0" borderId="15" xfId="0" applyNumberFormat="1" applyFont="1" applyBorder="1" applyAlignment="1">
      <alignment horizontal="right"/>
    </xf>
    <xf numFmtId="172" fontId="0" fillId="0" borderId="15" xfId="0" applyNumberFormat="1" applyFont="1" applyBorder="1"/>
    <xf numFmtId="172" fontId="14" fillId="0" borderId="15" xfId="0" applyNumberFormat="1" applyFont="1" applyBorder="1" applyAlignment="1">
      <alignment horizontal="right" vertical="top" wrapText="1"/>
    </xf>
    <xf numFmtId="172" fontId="37" fillId="0" borderId="15" xfId="0" applyNumberFormat="1" applyFont="1" applyBorder="1" applyAlignment="1">
      <alignment horizontal="right" vertical="top" wrapText="1"/>
    </xf>
    <xf numFmtId="172" fontId="37" fillId="0" borderId="16" xfId="0" applyNumberFormat="1" applyFont="1" applyBorder="1" applyAlignment="1">
      <alignment horizontal="right" vertical="top" wrapText="1"/>
    </xf>
    <xf numFmtId="172" fontId="37" fillId="0" borderId="18" xfId="0" applyNumberFormat="1" applyFont="1" applyBorder="1" applyAlignment="1">
      <alignment horizontal="right" vertical="top" wrapText="1"/>
    </xf>
    <xf numFmtId="172" fontId="37" fillId="0" borderId="18" xfId="0" applyNumberFormat="1" applyFont="1" applyFill="1" applyBorder="1" applyAlignment="1">
      <alignment horizontal="right" vertical="top" wrapText="1"/>
    </xf>
    <xf numFmtId="4" fontId="0" fillId="0" borderId="15" xfId="0" applyNumberFormat="1" applyBorder="1"/>
    <xf numFmtId="0" fontId="0" fillId="0" borderId="15" xfId="0" applyBorder="1"/>
    <xf numFmtId="0" fontId="10" fillId="2" borderId="19" xfId="0" applyFont="1" applyFill="1" applyBorder="1" applyAlignment="1">
      <alignment horizontal="center" wrapText="1"/>
    </xf>
    <xf numFmtId="0" fontId="11" fillId="2" borderId="19" xfId="0" applyFont="1" applyFill="1" applyBorder="1" applyAlignment="1">
      <alignment horizontal="center" wrapText="1"/>
    </xf>
    <xf numFmtId="4" fontId="11" fillId="2" borderId="19" xfId="0" applyNumberFormat="1" applyFont="1" applyFill="1" applyBorder="1" applyAlignment="1">
      <alignment horizontal="center" wrapText="1"/>
    </xf>
    <xf numFmtId="172" fontId="11" fillId="2" borderId="20" xfId="0" applyNumberFormat="1" applyFont="1" applyFill="1" applyBorder="1" applyAlignment="1">
      <alignment horizontal="center" wrapText="1"/>
    </xf>
    <xf numFmtId="0" fontId="0" fillId="6" borderId="0" xfId="0" applyFill="1"/>
    <xf numFmtId="174" fontId="0" fillId="5" borderId="0" xfId="0" applyNumberFormat="1" applyFill="1"/>
    <xf numFmtId="1" fontId="0" fillId="5" borderId="8" xfId="0" applyNumberFormat="1" applyFill="1" applyBorder="1"/>
    <xf numFmtId="0" fontId="28" fillId="10" borderId="5" xfId="0" applyFont="1" applyFill="1" applyBorder="1" applyAlignment="1">
      <alignment wrapText="1"/>
    </xf>
    <xf numFmtId="1" fontId="28" fillId="10" borderId="5" xfId="0" applyNumberFormat="1" applyFont="1" applyFill="1" applyBorder="1"/>
    <xf numFmtId="4" fontId="28" fillId="10" borderId="5" xfId="0" applyNumberFormat="1" applyFont="1" applyFill="1" applyBorder="1"/>
    <xf numFmtId="4" fontId="33" fillId="0" borderId="5" xfId="0" applyNumberFormat="1" applyFont="1" applyFill="1" applyBorder="1" applyAlignment="1">
      <alignment horizontal="center" wrapText="1"/>
    </xf>
    <xf numFmtId="4" fontId="21" fillId="0" borderId="5" xfId="0" applyNumberFormat="1" applyFont="1" applyFill="1" applyBorder="1" applyAlignment="1">
      <alignment horizontal="center" wrapText="1"/>
    </xf>
    <xf numFmtId="0" fontId="21" fillId="0" borderId="7" xfId="0" applyFont="1" applyFill="1" applyBorder="1" applyAlignment="1">
      <alignment wrapText="1"/>
    </xf>
    <xf numFmtId="4" fontId="16" fillId="7" borderId="5" xfId="0" applyNumberFormat="1" applyFont="1" applyFill="1" applyBorder="1" applyAlignment="1">
      <alignment horizontal="center" wrapText="1"/>
    </xf>
    <xf numFmtId="0" fontId="6" fillId="0" borderId="21" xfId="0" applyFont="1" applyBorder="1" applyAlignment="1">
      <alignment vertical="top" wrapText="1"/>
    </xf>
    <xf numFmtId="0" fontId="6" fillId="0" borderId="22" xfId="0" applyFont="1" applyBorder="1" applyAlignment="1">
      <alignment vertical="top" wrapText="1"/>
    </xf>
    <xf numFmtId="0" fontId="0" fillId="0" borderId="0" xfId="0" applyFont="1" applyBorder="1" applyAlignment="1">
      <alignment wrapText="1"/>
    </xf>
    <xf numFmtId="0" fontId="0" fillId="0" borderId="21" xfId="0" applyFont="1" applyBorder="1" applyAlignment="1">
      <alignment wrapText="1"/>
    </xf>
    <xf numFmtId="0" fontId="9" fillId="2" borderId="23" xfId="0" applyFont="1" applyFill="1" applyBorder="1" applyAlignment="1">
      <alignment horizontal="center" vertical="top" wrapText="1"/>
    </xf>
    <xf numFmtId="0" fontId="12" fillId="0" borderId="21" xfId="0" applyFont="1" applyBorder="1" applyAlignment="1">
      <alignment vertical="top" wrapText="1"/>
    </xf>
    <xf numFmtId="0" fontId="2" fillId="0" borderId="21" xfId="0" applyFont="1" applyBorder="1" applyAlignment="1">
      <alignment wrapText="1"/>
    </xf>
    <xf numFmtId="0" fontId="9" fillId="2" borderId="21" xfId="0" applyFont="1" applyFill="1" applyBorder="1" applyAlignment="1">
      <alignment horizontal="center" vertical="top" wrapText="1"/>
    </xf>
    <xf numFmtId="0" fontId="9" fillId="0" borderId="21" xfId="0" applyFont="1" applyBorder="1" applyAlignment="1">
      <alignment vertical="top" wrapText="1"/>
    </xf>
    <xf numFmtId="0" fontId="9" fillId="0" borderId="21" xfId="0" applyFont="1" applyBorder="1" applyAlignment="1">
      <alignment horizontal="justify" vertical="top" wrapText="1"/>
    </xf>
    <xf numFmtId="0" fontId="7" fillId="0" borderId="21" xfId="0" applyFont="1" applyBorder="1" applyAlignment="1">
      <alignment vertical="top" wrapText="1"/>
    </xf>
    <xf numFmtId="0" fontId="0" fillId="0" borderId="21" xfId="0" applyFont="1" applyBorder="1" applyAlignment="1">
      <alignment horizontal="justify" vertical="top" wrapText="1"/>
    </xf>
    <xf numFmtId="0" fontId="0" fillId="0" borderId="21" xfId="0" applyBorder="1" applyAlignment="1">
      <alignment horizontal="justify" vertical="top" wrapText="1"/>
    </xf>
    <xf numFmtId="0" fontId="0" fillId="0" borderId="21" xfId="0" applyFont="1" applyBorder="1" applyAlignment="1">
      <alignment vertical="top" wrapText="1"/>
    </xf>
    <xf numFmtId="0" fontId="0" fillId="0" borderId="21" xfId="0" applyBorder="1" applyAlignment="1">
      <alignment vertical="top" wrapText="1"/>
    </xf>
    <xf numFmtId="0" fontId="14" fillId="0" borderId="21" xfId="0" applyFont="1" applyBorder="1" applyAlignment="1">
      <alignment horizontal="right" vertical="top" wrapText="1"/>
    </xf>
    <xf numFmtId="0" fontId="0" fillId="0" borderId="21" xfId="0" applyFont="1" applyBorder="1" applyAlignment="1">
      <alignment horizontal="right" vertical="top" wrapText="1"/>
    </xf>
    <xf numFmtId="0" fontId="0" fillId="0" borderId="21" xfId="0" applyBorder="1" applyAlignment="1">
      <alignment horizontal="right" vertical="top" wrapText="1"/>
    </xf>
    <xf numFmtId="0" fontId="36" fillId="0" borderId="21" xfId="0" applyFont="1" applyBorder="1" applyAlignment="1">
      <alignment horizontal="right" vertical="top" wrapText="1"/>
    </xf>
    <xf numFmtId="0" fontId="36" fillId="0" borderId="22" xfId="0" applyFont="1" applyBorder="1" applyAlignment="1">
      <alignment horizontal="right" vertical="top" wrapText="1"/>
    </xf>
    <xf numFmtId="0" fontId="36" fillId="0" borderId="12" xfId="0" applyFont="1" applyBorder="1" applyAlignment="1">
      <alignment horizontal="right" vertical="top" wrapText="1"/>
    </xf>
    <xf numFmtId="0" fontId="36" fillId="0" borderId="12" xfId="0" applyFont="1" applyBorder="1" applyAlignment="1">
      <alignment horizontal="center" vertical="top" wrapText="1"/>
    </xf>
    <xf numFmtId="0" fontId="0" fillId="0" borderId="21" xfId="0" applyFont="1" applyBorder="1" applyAlignment="1">
      <alignment horizontal="left" vertical="top" wrapText="1"/>
    </xf>
    <xf numFmtId="0" fontId="0" fillId="8" borderId="21" xfId="0" applyFont="1" applyFill="1" applyBorder="1" applyAlignment="1">
      <alignment vertical="top" wrapText="1"/>
    </xf>
    <xf numFmtId="0" fontId="9" fillId="2" borderId="24" xfId="0" applyFont="1" applyFill="1" applyBorder="1" applyAlignment="1">
      <alignment horizontal="center" vertical="top" wrapText="1"/>
    </xf>
    <xf numFmtId="0" fontId="0" fillId="0" borderId="0" xfId="0" applyFill="1" applyAlignment="1">
      <alignment vertical="top" wrapText="1"/>
    </xf>
    <xf numFmtId="0" fontId="9" fillId="0" borderId="21" xfId="0" applyFont="1" applyBorder="1" applyAlignment="1">
      <alignment wrapText="1"/>
    </xf>
    <xf numFmtId="0" fontId="0" fillId="11" borderId="5" xfId="0" applyFill="1" applyBorder="1"/>
    <xf numFmtId="0" fontId="9" fillId="2" borderId="21" xfId="0" applyFont="1" applyFill="1" applyBorder="1" applyAlignment="1">
      <alignment horizontal="center" wrapText="1"/>
    </xf>
    <xf numFmtId="0" fontId="9" fillId="0" borderId="21" xfId="0" applyFont="1" applyBorder="1" applyAlignment="1">
      <alignment horizontal="center" vertical="top" wrapText="1"/>
    </xf>
    <xf numFmtId="0" fontId="9" fillId="0" borderId="21" xfId="0" applyFont="1" applyFill="1" applyBorder="1" applyAlignment="1">
      <alignment wrapText="1"/>
    </xf>
    <xf numFmtId="0" fontId="9" fillId="0" borderId="21" xfId="0" applyFont="1" applyBorder="1" applyAlignment="1">
      <alignment horizontal="center" wrapText="1"/>
    </xf>
    <xf numFmtId="176" fontId="6" fillId="8" borderId="21" xfId="4" applyFont="1" applyFill="1" applyBorder="1" applyAlignment="1" applyProtection="1">
      <alignment horizontal="center" vertical="center" wrapText="1"/>
      <protection locked="0"/>
    </xf>
    <xf numFmtId="0" fontId="9" fillId="0" borderId="22" xfId="0" applyFont="1" applyBorder="1" applyAlignment="1">
      <alignment wrapText="1"/>
    </xf>
    <xf numFmtId="0" fontId="0" fillId="0" borderId="12" xfId="0" applyFill="1" applyBorder="1" applyAlignment="1">
      <alignment wrapText="1"/>
    </xf>
    <xf numFmtId="0" fontId="28" fillId="0" borderId="12" xfId="0" applyFont="1" applyFill="1" applyBorder="1" applyAlignment="1">
      <alignment horizontal="left" wrapText="1"/>
    </xf>
    <xf numFmtId="0" fontId="13" fillId="0" borderId="21" xfId="0" applyFont="1" applyBorder="1" applyAlignment="1">
      <alignment vertical="top" wrapText="1"/>
    </xf>
    <xf numFmtId="0" fontId="40" fillId="0" borderId="21" xfId="0" applyFont="1" applyBorder="1" applyAlignment="1">
      <alignment vertical="top" wrapText="1"/>
    </xf>
    <xf numFmtId="0" fontId="0" fillId="0" borderId="21" xfId="0" applyFont="1" applyBorder="1" applyAlignment="1">
      <alignment horizontal="center" vertical="center" wrapText="1"/>
    </xf>
    <xf numFmtId="0" fontId="0" fillId="0" borderId="21" xfId="0" applyBorder="1" applyAlignment="1">
      <alignment horizontal="center" vertical="center" wrapText="1"/>
    </xf>
    <xf numFmtId="0" fontId="24" fillId="0" borderId="21" xfId="2" applyFont="1" applyBorder="1" applyAlignment="1">
      <alignment horizontal="center"/>
    </xf>
    <xf numFmtId="0" fontId="0" fillId="0" borderId="21" xfId="0" applyFont="1" applyBorder="1" applyAlignment="1">
      <alignment horizontal="center"/>
    </xf>
    <xf numFmtId="0" fontId="0" fillId="0" borderId="21" xfId="0" applyBorder="1" applyAlignment="1">
      <alignment horizontal="center"/>
    </xf>
    <xf numFmtId="0" fontId="0" fillId="0" borderId="21" xfId="0" applyFont="1" applyBorder="1" applyAlignment="1">
      <alignment horizontal="center" wrapText="1"/>
    </xf>
    <xf numFmtId="0" fontId="9" fillId="0" borderId="21" xfId="0" applyFont="1" applyFill="1" applyBorder="1" applyAlignment="1">
      <alignment horizontal="center" wrapText="1"/>
    </xf>
    <xf numFmtId="0" fontId="18" fillId="0" borderId="21" xfId="0" applyFont="1" applyBorder="1" applyAlignment="1">
      <alignment horizontal="justify" wrapText="1"/>
    </xf>
    <xf numFmtId="0" fontId="19" fillId="0" borderId="21" xfId="0" applyFont="1" applyBorder="1" applyAlignment="1">
      <alignment vertical="top" wrapText="1"/>
    </xf>
    <xf numFmtId="0" fontId="20" fillId="0" borderId="21" xfId="0" applyFont="1" applyBorder="1" applyAlignment="1">
      <alignment horizontal="justify" wrapText="1"/>
    </xf>
    <xf numFmtId="0" fontId="21" fillId="0" borderId="21" xfId="0" applyFont="1" applyBorder="1" applyAlignment="1">
      <alignment wrapText="1"/>
    </xf>
    <xf numFmtId="0" fontId="22" fillId="0" borderId="21" xfId="0" applyFont="1" applyBorder="1" applyAlignment="1">
      <alignment horizontal="justify" wrapText="1"/>
    </xf>
    <xf numFmtId="0" fontId="25" fillId="0" borderId="21" xfId="0" applyFont="1" applyBorder="1" applyAlignment="1">
      <alignment horizontal="center" wrapText="1"/>
    </xf>
    <xf numFmtId="0" fontId="0" fillId="0" borderId="21" xfId="0" applyFont="1" applyBorder="1" applyAlignment="1">
      <alignment horizontal="center" vertical="top" wrapText="1"/>
    </xf>
    <xf numFmtId="0" fontId="27" fillId="0" borderId="21" xfId="0" applyFont="1" applyBorder="1" applyAlignment="1">
      <alignment horizontal="center" wrapText="1"/>
    </xf>
    <xf numFmtId="0" fontId="34" fillId="0" borderId="21" xfId="0" applyFont="1" applyBorder="1" applyAlignment="1">
      <alignment horizontal="left" vertical="top" wrapText="1" indent="6"/>
    </xf>
    <xf numFmtId="0" fontId="26" fillId="0" borderId="21" xfId="0" applyFont="1" applyBorder="1" applyAlignment="1">
      <alignment wrapText="1"/>
    </xf>
    <xf numFmtId="0" fontId="0" fillId="0" borderId="21" xfId="0" applyBorder="1" applyAlignment="1">
      <alignment wrapText="1"/>
    </xf>
    <xf numFmtId="0" fontId="0" fillId="0" borderId="0" xfId="0" applyFont="1" applyFill="1" applyAlignment="1">
      <alignment wrapText="1"/>
    </xf>
    <xf numFmtId="4" fontId="21" fillId="0" borderId="8" xfId="0" applyNumberFormat="1" applyFont="1" applyFill="1" applyBorder="1" applyAlignment="1">
      <alignment horizontal="center" wrapText="1"/>
    </xf>
    <xf numFmtId="4" fontId="28" fillId="7" borderId="5" xfId="0" applyNumberFormat="1" applyFont="1" applyFill="1" applyBorder="1"/>
    <xf numFmtId="2" fontId="0" fillId="7" borderId="5" xfId="0" applyNumberFormat="1" applyFill="1" applyBorder="1"/>
    <xf numFmtId="49" fontId="0" fillId="0" borderId="5" xfId="0" applyNumberFormat="1" applyBorder="1"/>
    <xf numFmtId="49" fontId="0" fillId="6" borderId="5" xfId="0" applyNumberFormat="1" applyFill="1" applyBorder="1"/>
    <xf numFmtId="1" fontId="0" fillId="12" borderId="5" xfId="0" applyNumberFormat="1" applyFill="1" applyBorder="1"/>
    <xf numFmtId="1" fontId="30" fillId="0" borderId="5" xfId="0" applyNumberFormat="1" applyFont="1" applyFill="1" applyBorder="1" applyAlignment="1">
      <alignment horizontal="center"/>
    </xf>
    <xf numFmtId="4" fontId="30" fillId="0" borderId="5" xfId="0" applyNumberFormat="1" applyFont="1" applyFill="1" applyBorder="1" applyAlignment="1">
      <alignment horizontal="center"/>
    </xf>
    <xf numFmtId="1" fontId="0" fillId="6" borderId="8" xfId="0" applyNumberFormat="1" applyFill="1" applyBorder="1"/>
    <xf numFmtId="4" fontId="0" fillId="6" borderId="11" xfId="0" applyNumberFormat="1" applyFill="1" applyBorder="1"/>
    <xf numFmtId="0" fontId="9" fillId="0" borderId="23" xfId="0" applyFont="1" applyBorder="1" applyAlignment="1">
      <alignment wrapText="1"/>
    </xf>
    <xf numFmtId="0" fontId="29" fillId="0" borderId="3" xfId="0" applyFont="1" applyBorder="1"/>
    <xf numFmtId="172" fontId="29" fillId="0" borderId="3" xfId="0" applyNumberFormat="1" applyFont="1" applyBorder="1"/>
    <xf numFmtId="172" fontId="29" fillId="0" borderId="25" xfId="0" applyNumberFormat="1" applyFont="1" applyBorder="1"/>
    <xf numFmtId="1" fontId="0" fillId="0" borderId="9" xfId="0" applyNumberFormat="1" applyBorder="1"/>
    <xf numFmtId="1" fontId="30" fillId="0" borderId="9" xfId="0" applyNumberFormat="1" applyFont="1" applyBorder="1" applyAlignment="1">
      <alignment horizontal="center"/>
    </xf>
    <xf numFmtId="4" fontId="30" fillId="0" borderId="9" xfId="0" applyNumberFormat="1" applyFont="1" applyBorder="1" applyAlignment="1">
      <alignment horizontal="center"/>
    </xf>
    <xf numFmtId="0" fontId="3" fillId="0" borderId="5" xfId="0" applyFont="1" applyFill="1" applyBorder="1" applyAlignment="1">
      <alignment horizontal="center" wrapText="1"/>
    </xf>
    <xf numFmtId="0" fontId="33" fillId="0" borderId="5" xfId="0" applyFont="1" applyFill="1" applyBorder="1" applyAlignment="1">
      <alignment horizontal="center" wrapText="1"/>
    </xf>
    <xf numFmtId="0" fontId="0" fillId="6" borderId="8" xfId="0" applyFill="1" applyBorder="1"/>
    <xf numFmtId="1" fontId="0" fillId="6" borderId="11" xfId="0" applyNumberFormat="1" applyFill="1" applyBorder="1"/>
    <xf numFmtId="0" fontId="33" fillId="0" borderId="21" xfId="0" applyFont="1" applyBorder="1" applyAlignment="1">
      <alignment vertical="top" wrapText="1"/>
    </xf>
    <xf numFmtId="0" fontId="33" fillId="0" borderId="1" xfId="0" applyFont="1" applyBorder="1" applyAlignment="1">
      <alignment horizontal="center" wrapText="1"/>
    </xf>
    <xf numFmtId="4" fontId="33" fillId="0" borderId="1" xfId="0" applyNumberFormat="1" applyFont="1" applyBorder="1" applyAlignment="1">
      <alignment horizontal="center" wrapText="1"/>
    </xf>
    <xf numFmtId="172" fontId="33" fillId="0" borderId="15" xfId="0" applyNumberFormat="1" applyFont="1" applyBorder="1"/>
    <xf numFmtId="0" fontId="33" fillId="0" borderId="5" xfId="0" applyFont="1" applyBorder="1" applyAlignment="1">
      <alignment horizontal="left" vertical="top" wrapText="1"/>
    </xf>
    <xf numFmtId="0" fontId="33" fillId="0" borderId="5" xfId="0" applyFont="1" applyBorder="1" applyAlignment="1">
      <alignment horizontal="left"/>
    </xf>
    <xf numFmtId="0" fontId="17" fillId="0" borderId="1" xfId="0" applyFont="1" applyBorder="1" applyAlignment="1">
      <alignment vertical="top" wrapText="1"/>
    </xf>
    <xf numFmtId="0" fontId="7" fillId="0" borderId="1" xfId="0" applyFont="1" applyBorder="1" applyAlignment="1">
      <alignment horizontal="center" wrapText="1"/>
    </xf>
    <xf numFmtId="4" fontId="24" fillId="0" borderId="1" xfId="0" applyNumberFormat="1" applyFont="1" applyBorder="1" applyAlignment="1">
      <alignment horizontal="center" wrapText="1"/>
    </xf>
    <xf numFmtId="4" fontId="24" fillId="0" borderId="4" xfId="0" applyNumberFormat="1" applyFont="1" applyBorder="1" applyAlignment="1">
      <alignment horizontal="center" wrapText="1"/>
    </xf>
    <xf numFmtId="4" fontId="30" fillId="0" borderId="12" xfId="0" applyNumberFormat="1" applyFont="1" applyBorder="1" applyAlignment="1">
      <alignment horizontal="center"/>
    </xf>
    <xf numFmtId="4" fontId="0" fillId="0" borderId="12" xfId="0" applyNumberFormat="1" applyBorder="1"/>
    <xf numFmtId="1" fontId="30" fillId="0" borderId="5" xfId="0" applyNumberFormat="1" applyFont="1" applyFill="1" applyBorder="1" applyAlignment="1">
      <alignment horizontal="center" vertical="top" wrapText="1"/>
    </xf>
    <xf numFmtId="4" fontId="30" fillId="0" borderId="5" xfId="0" applyNumberFormat="1" applyFont="1" applyFill="1" applyBorder="1" applyAlignment="1">
      <alignment horizontal="center" vertical="top" wrapText="1"/>
    </xf>
    <xf numFmtId="0" fontId="14" fillId="0" borderId="21" xfId="0" applyFont="1" applyFill="1" applyBorder="1" applyAlignment="1">
      <alignment vertical="center" wrapText="1"/>
    </xf>
    <xf numFmtId="0" fontId="14" fillId="0" borderId="0" xfId="0" applyFont="1"/>
    <xf numFmtId="0" fontId="14" fillId="0" borderId="21" xfId="0" applyFont="1" applyBorder="1" applyAlignment="1">
      <alignment wrapText="1"/>
    </xf>
    <xf numFmtId="0" fontId="9" fillId="0" borderId="1" xfId="0" applyFont="1" applyFill="1" applyBorder="1" applyAlignment="1">
      <alignment horizontal="center" wrapText="1"/>
    </xf>
    <xf numFmtId="0" fontId="10" fillId="0" borderId="1" xfId="0" applyFont="1" applyFill="1" applyBorder="1" applyAlignment="1">
      <alignment horizontal="center" wrapText="1"/>
    </xf>
    <xf numFmtId="0" fontId="11" fillId="0" borderId="1" xfId="0" applyFont="1" applyFill="1" applyBorder="1" applyAlignment="1">
      <alignment horizontal="center" wrapText="1"/>
    </xf>
    <xf numFmtId="0" fontId="8" fillId="0" borderId="1" xfId="0" applyFont="1" applyBorder="1" applyAlignment="1">
      <alignment horizontal="center" wrapText="1"/>
    </xf>
    <xf numFmtId="0" fontId="8" fillId="0" borderId="1" xfId="0" applyFont="1" applyBorder="1" applyAlignment="1">
      <alignment horizontal="right" wrapText="1"/>
    </xf>
    <xf numFmtId="0" fontId="8" fillId="0" borderId="1" xfId="0" applyFont="1" applyBorder="1" applyAlignment="1">
      <alignment wrapText="1"/>
    </xf>
    <xf numFmtId="4" fontId="0" fillId="0" borderId="1" xfId="0" applyNumberFormat="1" applyFont="1" applyBorder="1" applyAlignment="1">
      <alignment horizontal="center"/>
    </xf>
    <xf numFmtId="4" fontId="0" fillId="0" borderId="4" xfId="0" applyNumberFormat="1" applyFont="1" applyBorder="1" applyAlignment="1">
      <alignment horizontal="center"/>
    </xf>
    <xf numFmtId="4" fontId="11" fillId="2" borderId="4" xfId="0" applyNumberFormat="1" applyFont="1" applyFill="1" applyBorder="1" applyAlignment="1">
      <alignment horizontal="center" wrapText="1"/>
    </xf>
    <xf numFmtId="4" fontId="6" fillId="0" borderId="1" xfId="0" applyNumberFormat="1" applyFont="1" applyFill="1" applyBorder="1" applyAlignment="1">
      <alignment horizontal="center" vertical="top" wrapText="1"/>
    </xf>
    <xf numFmtId="4" fontId="6" fillId="0" borderId="4" xfId="0" applyNumberFormat="1" applyFont="1" applyFill="1" applyBorder="1" applyAlignment="1">
      <alignment horizontal="center" vertical="top" wrapText="1"/>
    </xf>
    <xf numFmtId="4" fontId="8" fillId="0" borderId="1" xfId="0" applyNumberFormat="1" applyFont="1" applyBorder="1" applyAlignment="1">
      <alignment horizontal="right" wrapText="1"/>
    </xf>
    <xf numFmtId="4" fontId="0" fillId="0" borderId="1" xfId="0" applyNumberFormat="1" applyBorder="1" applyAlignment="1">
      <alignment horizontal="right" wrapText="1"/>
    </xf>
    <xf numFmtId="4" fontId="11" fillId="0" borderId="1" xfId="0" applyNumberFormat="1" applyFont="1" applyFill="1" applyBorder="1" applyAlignment="1">
      <alignment horizontal="center" wrapText="1"/>
    </xf>
    <xf numFmtId="4" fontId="11" fillId="0" borderId="4" xfId="0" applyNumberFormat="1" applyFont="1" applyFill="1" applyBorder="1" applyAlignment="1">
      <alignment horizontal="center" wrapText="1"/>
    </xf>
    <xf numFmtId="0" fontId="24" fillId="0" borderId="1" xfId="0" applyFont="1" applyBorder="1" applyAlignment="1">
      <alignment vertical="top" wrapText="1"/>
    </xf>
    <xf numFmtId="0" fontId="24" fillId="0" borderId="1" xfId="0" applyFont="1" applyBorder="1" applyAlignment="1">
      <alignment horizontal="center" vertical="top" wrapText="1"/>
    </xf>
    <xf numFmtId="4" fontId="24" fillId="0" borderId="1" xfId="0" applyNumberFormat="1" applyFont="1" applyBorder="1" applyAlignment="1">
      <alignment horizontal="center" vertical="top" wrapText="1"/>
    </xf>
    <xf numFmtId="43" fontId="43" fillId="0" borderId="5" xfId="5" applyFont="1" applyFill="1" applyBorder="1" applyAlignment="1">
      <alignment horizontal="left"/>
    </xf>
    <xf numFmtId="0" fontId="43" fillId="0" borderId="5" xfId="3" applyFont="1" applyFill="1" applyBorder="1" applyAlignment="1">
      <alignment horizontal="center"/>
    </xf>
    <xf numFmtId="4" fontId="0" fillId="0" borderId="5" xfId="0" applyNumberFormat="1" applyFill="1" applyBorder="1" applyAlignment="1">
      <alignment horizontal="right"/>
    </xf>
    <xf numFmtId="4" fontId="0" fillId="9" borderId="5" xfId="0" applyNumberFormat="1" applyFill="1" applyBorder="1" applyAlignment="1">
      <alignment horizontal="right"/>
    </xf>
    <xf numFmtId="4" fontId="0" fillId="0" borderId="0" xfId="0" applyNumberFormat="1" applyFill="1" applyBorder="1" applyAlignment="1">
      <alignment horizontal="right"/>
    </xf>
    <xf numFmtId="4" fontId="0" fillId="5" borderId="5" xfId="0" applyNumberFormat="1" applyFill="1" applyBorder="1" applyAlignment="1">
      <alignment horizontal="right"/>
    </xf>
    <xf numFmtId="4" fontId="43" fillId="0" borderId="5" xfId="5" applyNumberFormat="1" applyFont="1" applyFill="1" applyBorder="1" applyAlignment="1">
      <alignment horizontal="right"/>
    </xf>
    <xf numFmtId="4" fontId="0" fillId="0" borderId="11" xfId="0" applyNumberFormat="1" applyFill="1" applyBorder="1"/>
    <xf numFmtId="4" fontId="0" fillId="0" borderId="8" xfId="0" applyNumberFormat="1" applyBorder="1" applyAlignment="1">
      <alignment horizontal="center" wrapText="1"/>
    </xf>
    <xf numFmtId="4" fontId="0" fillId="0" borderId="11" xfId="0" applyNumberFormat="1" applyBorder="1" applyAlignment="1"/>
    <xf numFmtId="1" fontId="0" fillId="0" borderId="14" xfId="0" applyNumberFormat="1" applyBorder="1" applyAlignment="1"/>
    <xf numFmtId="4" fontId="28" fillId="0" borderId="8" xfId="0" applyNumberFormat="1" applyFont="1" applyFill="1" applyBorder="1"/>
    <xf numFmtId="4" fontId="38" fillId="5" borderId="26" xfId="0" applyNumberFormat="1" applyFont="1" applyFill="1" applyBorder="1" applyAlignment="1">
      <alignment horizontal="center" wrapText="1"/>
    </xf>
    <xf numFmtId="4" fontId="38" fillId="5" borderId="27" xfId="0" applyNumberFormat="1" applyFont="1" applyFill="1" applyBorder="1" applyAlignment="1">
      <alignment horizontal="center" wrapText="1"/>
    </xf>
    <xf numFmtId="0" fontId="38" fillId="5" borderId="27" xfId="0" applyFont="1" applyFill="1" applyBorder="1"/>
    <xf numFmtId="174" fontId="38" fillId="5" borderId="27" xfId="0" applyNumberFormat="1" applyFont="1" applyFill="1" applyBorder="1" applyAlignment="1"/>
    <xf numFmtId="0" fontId="28" fillId="5" borderId="0" xfId="0" applyFont="1" applyFill="1"/>
    <xf numFmtId="0" fontId="28" fillId="5" borderId="5" xfId="0" applyFont="1" applyFill="1" applyBorder="1"/>
    <xf numFmtId="10" fontId="0" fillId="0" borderId="18" xfId="0" applyNumberFormat="1" applyBorder="1"/>
    <xf numFmtId="0" fontId="16" fillId="13" borderId="1" xfId="0" applyFont="1" applyFill="1" applyBorder="1" applyAlignment="1">
      <alignment vertical="top" wrapText="1"/>
    </xf>
    <xf numFmtId="0" fontId="16" fillId="13" borderId="4" xfId="0" applyFont="1" applyFill="1" applyBorder="1"/>
    <xf numFmtId="0" fontId="0" fillId="3" borderId="2" xfId="0" applyFill="1" applyBorder="1" applyAlignment="1">
      <alignment vertical="top" wrapText="1"/>
    </xf>
    <xf numFmtId="0" fontId="38" fillId="7" borderId="5" xfId="0" applyFont="1" applyFill="1" applyBorder="1"/>
    <xf numFmtId="174" fontId="0" fillId="0" borderId="8" xfId="0" applyNumberFormat="1" applyBorder="1"/>
    <xf numFmtId="174" fontId="38" fillId="7" borderId="5" xfId="0" applyNumberFormat="1" applyFont="1" applyFill="1" applyBorder="1"/>
    <xf numFmtId="0" fontId="16" fillId="12" borderId="7" xfId="0" applyFont="1" applyFill="1" applyBorder="1" applyAlignment="1">
      <alignment wrapText="1"/>
    </xf>
    <xf numFmtId="174" fontId="0" fillId="12" borderId="5" xfId="0" applyNumberFormat="1" applyFill="1" applyBorder="1"/>
    <xf numFmtId="174" fontId="38" fillId="12" borderId="5" xfId="0" applyNumberFormat="1" applyFont="1" applyFill="1" applyBorder="1"/>
    <xf numFmtId="4" fontId="16" fillId="11" borderId="5" xfId="0" applyNumberFormat="1" applyFont="1" applyFill="1" applyBorder="1" applyAlignment="1">
      <alignment horizontal="center" wrapText="1"/>
    </xf>
    <xf numFmtId="174" fontId="0" fillId="11" borderId="5" xfId="0" applyNumberFormat="1" applyFill="1" applyBorder="1"/>
    <xf numFmtId="174" fontId="38" fillId="11" borderId="5" xfId="0" applyNumberFormat="1" applyFont="1" applyFill="1" applyBorder="1"/>
    <xf numFmtId="4" fontId="16" fillId="14" borderId="8" xfId="0" applyNumberFormat="1" applyFont="1" applyFill="1" applyBorder="1" applyAlignment="1">
      <alignment horizontal="center" wrapText="1"/>
    </xf>
    <xf numFmtId="174" fontId="0" fillId="14" borderId="5" xfId="0" applyNumberFormat="1" applyFill="1" applyBorder="1"/>
    <xf numFmtId="174" fontId="38" fillId="14" borderId="5" xfId="0" applyNumberFormat="1" applyFont="1" applyFill="1" applyBorder="1"/>
    <xf numFmtId="10" fontId="38" fillId="7" borderId="28" xfId="0" applyNumberFormat="1" applyFont="1" applyFill="1" applyBorder="1"/>
    <xf numFmtId="0" fontId="4" fillId="13" borderId="29" xfId="0" applyFont="1" applyFill="1" applyBorder="1" applyAlignment="1">
      <alignment horizontal="center" vertical="top" wrapText="1"/>
    </xf>
    <xf numFmtId="0" fontId="5" fillId="13" borderId="1" xfId="0" applyFont="1" applyFill="1" applyBorder="1" applyAlignment="1">
      <alignment horizontal="center" vertical="top" wrapText="1"/>
    </xf>
    <xf numFmtId="4" fontId="5" fillId="13" borderId="1" xfId="0" applyNumberFormat="1" applyFont="1" applyFill="1" applyBorder="1" applyAlignment="1">
      <alignment horizontal="center" vertical="top" wrapText="1"/>
    </xf>
    <xf numFmtId="172" fontId="5" fillId="13" borderId="4" xfId="0" applyNumberFormat="1" applyFont="1" applyFill="1" applyBorder="1" applyAlignment="1">
      <alignment horizontal="center" vertical="top" wrapText="1"/>
    </xf>
    <xf numFmtId="0" fontId="0" fillId="5" borderId="30" xfId="0" applyFill="1" applyBorder="1"/>
    <xf numFmtId="4" fontId="0" fillId="5" borderId="18" xfId="0" applyNumberFormat="1" applyFill="1" applyBorder="1"/>
    <xf numFmtId="49" fontId="0" fillId="5" borderId="5" xfId="0" applyNumberFormat="1" applyFill="1" applyBorder="1" applyAlignment="1">
      <alignment wrapText="1"/>
    </xf>
    <xf numFmtId="0" fontId="0" fillId="0" borderId="31" xfId="0" applyFill="1" applyBorder="1"/>
    <xf numFmtId="0" fontId="0" fillId="0" borderId="32" xfId="0" applyFill="1" applyBorder="1"/>
    <xf numFmtId="1" fontId="16" fillId="12" borderId="5" xfId="0" applyNumberFormat="1" applyFont="1" applyFill="1" applyBorder="1"/>
    <xf numFmtId="2" fontId="16" fillId="12" borderId="7" xfId="0" applyNumberFormat="1" applyFont="1" applyFill="1" applyBorder="1"/>
    <xf numFmtId="4" fontId="16" fillId="12" borderId="5" xfId="0" applyNumberFormat="1" applyFont="1" applyFill="1" applyBorder="1"/>
    <xf numFmtId="1" fontId="0" fillId="11" borderId="5" xfId="0" applyNumberFormat="1" applyFill="1" applyBorder="1"/>
    <xf numFmtId="0" fontId="0" fillId="14" borderId="5" xfId="0" applyFill="1" applyBorder="1"/>
    <xf numFmtId="1" fontId="0" fillId="14" borderId="5" xfId="0" applyNumberFormat="1" applyFill="1" applyBorder="1"/>
    <xf numFmtId="4" fontId="16" fillId="11" borderId="5" xfId="0" applyNumberFormat="1" applyFont="1" applyFill="1" applyBorder="1"/>
    <xf numFmtId="4" fontId="16" fillId="14" borderId="5" xfId="0" applyNumberFormat="1" applyFont="1" applyFill="1" applyBorder="1"/>
    <xf numFmtId="174" fontId="16" fillId="12" borderId="5" xfId="0" applyNumberFormat="1" applyFont="1" applyFill="1" applyBorder="1"/>
    <xf numFmtId="174" fontId="16" fillId="11" borderId="5" xfId="0" applyNumberFormat="1" applyFont="1" applyFill="1" applyBorder="1"/>
    <xf numFmtId="174" fontId="16" fillId="14" borderId="5" xfId="0" applyNumberFormat="1" applyFont="1" applyFill="1" applyBorder="1"/>
    <xf numFmtId="174" fontId="45" fillId="3" borderId="25" xfId="0" applyNumberFormat="1" applyFont="1" applyFill="1" applyBorder="1"/>
    <xf numFmtId="174" fontId="16" fillId="12" borderId="8" xfId="0" applyNumberFormat="1" applyFont="1" applyFill="1" applyBorder="1"/>
    <xf numFmtId="174" fontId="45" fillId="3" borderId="4" xfId="0" applyNumberFormat="1" applyFont="1" applyFill="1" applyBorder="1" applyAlignment="1">
      <alignment horizontal="center"/>
    </xf>
    <xf numFmtId="0" fontId="4" fillId="13" borderId="1" xfId="0" applyFont="1" applyFill="1" applyBorder="1" applyAlignment="1">
      <alignment horizontal="center" vertical="top" wrapText="1"/>
    </xf>
    <xf numFmtId="0" fontId="17" fillId="13" borderId="1" xfId="0" applyFont="1" applyFill="1" applyBorder="1" applyAlignment="1">
      <alignment horizontal="center" vertical="center" wrapText="1"/>
    </xf>
    <xf numFmtId="1" fontId="17" fillId="13" borderId="1" xfId="0" applyNumberFormat="1" applyFont="1" applyFill="1" applyBorder="1" applyAlignment="1">
      <alignment horizontal="center" vertical="center" wrapText="1"/>
    </xf>
    <xf numFmtId="174" fontId="17" fillId="13" borderId="1" xfId="0" applyNumberFormat="1" applyFont="1" applyFill="1" applyBorder="1" applyAlignment="1">
      <alignment horizontal="center" vertical="top" wrapText="1"/>
    </xf>
    <xf numFmtId="1" fontId="0" fillId="5" borderId="12" xfId="0" applyNumberFormat="1" applyFill="1" applyBorder="1" applyAlignment="1">
      <alignment wrapText="1"/>
    </xf>
    <xf numFmtId="4" fontId="0" fillId="5" borderId="5" xfId="0" applyNumberFormat="1" applyFill="1" applyBorder="1" applyAlignment="1">
      <alignment wrapText="1"/>
    </xf>
    <xf numFmtId="4" fontId="0" fillId="5" borderId="18" xfId="0" applyNumberFormat="1" applyFill="1" applyBorder="1" applyAlignment="1">
      <alignment wrapText="1"/>
    </xf>
    <xf numFmtId="4" fontId="5" fillId="13" borderId="4" xfId="0" applyNumberFormat="1" applyFont="1" applyFill="1" applyBorder="1" applyAlignment="1">
      <alignment horizontal="center" vertical="top" wrapText="1"/>
    </xf>
    <xf numFmtId="2" fontId="5" fillId="13" borderId="1" xfId="0" applyNumberFormat="1" applyFont="1" applyFill="1" applyBorder="1" applyAlignment="1">
      <alignment horizontal="right" vertical="top" wrapText="1"/>
    </xf>
    <xf numFmtId="2" fontId="5" fillId="13" borderId="4" xfId="0" applyNumberFormat="1" applyFont="1" applyFill="1" applyBorder="1" applyAlignment="1">
      <alignment horizontal="right" vertical="top" wrapText="1"/>
    </xf>
    <xf numFmtId="174" fontId="0" fillId="0" borderId="5" xfId="0" applyNumberFormat="1" applyFill="1" applyBorder="1"/>
    <xf numFmtId="1" fontId="0" fillId="0" borderId="8" xfId="0" applyNumberFormat="1" applyFill="1" applyBorder="1"/>
    <xf numFmtId="0" fontId="33" fillId="0" borderId="5" xfId="0" applyFont="1" applyFill="1" applyBorder="1"/>
    <xf numFmtId="4" fontId="0" fillId="0" borderId="5" xfId="0" applyNumberFormat="1" applyFont="1" applyFill="1" applyBorder="1"/>
    <xf numFmtId="1" fontId="0" fillId="0" borderId="5" xfId="0" applyNumberFormat="1" applyFont="1" applyFill="1" applyBorder="1"/>
    <xf numFmtId="0" fontId="3" fillId="2" borderId="21" xfId="0" applyFont="1" applyFill="1" applyBorder="1" applyAlignment="1">
      <alignment horizontal="center" wrapText="1"/>
    </xf>
    <xf numFmtId="1" fontId="28" fillId="5" borderId="5" xfId="0" applyNumberFormat="1" applyFont="1" applyFill="1" applyBorder="1"/>
    <xf numFmtId="174" fontId="28" fillId="5" borderId="5" xfId="0" applyNumberFormat="1" applyFont="1" applyFill="1" applyBorder="1"/>
    <xf numFmtId="4" fontId="28" fillId="5" borderId="5" xfId="0" applyNumberFormat="1" applyFont="1" applyFill="1" applyBorder="1"/>
    <xf numFmtId="4" fontId="11" fillId="0" borderId="1" xfId="0" applyNumberFormat="1" applyFont="1" applyBorder="1" applyAlignment="1">
      <alignment horizontal="right" wrapText="1"/>
    </xf>
    <xf numFmtId="4" fontId="11" fillId="0" borderId="4" xfId="0" applyNumberFormat="1" applyFont="1" applyBorder="1" applyAlignment="1">
      <alignment horizontal="right" wrapText="1"/>
    </xf>
    <xf numFmtId="4" fontId="0" fillId="0" borderId="7" xfId="0" applyNumberFormat="1" applyFill="1" applyBorder="1"/>
    <xf numFmtId="4" fontId="10" fillId="2" borderId="1" xfId="0" applyNumberFormat="1" applyFont="1" applyFill="1" applyBorder="1" applyAlignment="1">
      <alignment horizontal="right" wrapText="1"/>
    </xf>
    <xf numFmtId="4" fontId="10" fillId="2" borderId="4" xfId="0" applyNumberFormat="1" applyFont="1" applyFill="1" applyBorder="1" applyAlignment="1">
      <alignment horizontal="right" wrapText="1"/>
    </xf>
    <xf numFmtId="0" fontId="28" fillId="2" borderId="12" xfId="0" applyFont="1" applyFill="1" applyBorder="1" applyAlignment="1">
      <alignment wrapText="1"/>
    </xf>
    <xf numFmtId="0" fontId="28" fillId="2" borderId="5" xfId="0" applyFont="1" applyFill="1" applyBorder="1"/>
    <xf numFmtId="2" fontId="28" fillId="2" borderId="5" xfId="0" applyNumberFormat="1" applyFont="1" applyFill="1" applyBorder="1" applyAlignment="1">
      <alignment horizontal="right"/>
    </xf>
    <xf numFmtId="0" fontId="28" fillId="2" borderId="23" xfId="0" applyFont="1" applyFill="1" applyBorder="1" applyAlignment="1">
      <alignment wrapText="1"/>
    </xf>
    <xf numFmtId="0" fontId="28" fillId="2" borderId="3" xfId="0" applyFont="1" applyFill="1" applyBorder="1"/>
    <xf numFmtId="1" fontId="28" fillId="5" borderId="9" xfId="0" applyNumberFormat="1" applyFont="1" applyFill="1" applyBorder="1"/>
    <xf numFmtId="4" fontId="28" fillId="5" borderId="9" xfId="0" applyNumberFormat="1" applyFont="1" applyFill="1" applyBorder="1"/>
    <xf numFmtId="4" fontId="33" fillId="0" borderId="5" xfId="0" applyNumberFormat="1" applyFont="1" applyFill="1" applyBorder="1" applyAlignment="1">
      <alignment horizontal="right" wrapText="1"/>
    </xf>
    <xf numFmtId="4" fontId="28" fillId="2" borderId="3" xfId="0" applyNumberFormat="1" applyFont="1" applyFill="1" applyBorder="1" applyAlignment="1">
      <alignment horizontal="right"/>
    </xf>
    <xf numFmtId="4" fontId="28" fillId="2" borderId="25" xfId="0" applyNumberFormat="1" applyFont="1" applyFill="1" applyBorder="1" applyAlignment="1">
      <alignment horizontal="right"/>
    </xf>
    <xf numFmtId="4" fontId="0" fillId="0" borderId="1" xfId="0" applyNumberFormat="1" applyBorder="1" applyAlignment="1">
      <alignment horizontal="right"/>
    </xf>
    <xf numFmtId="4" fontId="0" fillId="0" borderId="4" xfId="0" applyNumberFormat="1" applyBorder="1" applyAlignment="1">
      <alignment horizontal="right"/>
    </xf>
    <xf numFmtId="4" fontId="13" fillId="0" borderId="1" xfId="0" applyNumberFormat="1" applyFont="1" applyBorder="1" applyAlignment="1">
      <alignment horizontal="right" vertical="top" wrapText="1"/>
    </xf>
    <xf numFmtId="4" fontId="39" fillId="0" borderId="1" xfId="0" applyNumberFormat="1" applyFont="1" applyBorder="1" applyAlignment="1">
      <alignment horizontal="right" vertical="top" wrapText="1"/>
    </xf>
    <xf numFmtId="4" fontId="0" fillId="0" borderId="4" xfId="0" applyNumberFormat="1" applyFont="1" applyBorder="1" applyAlignment="1">
      <alignment horizontal="right"/>
    </xf>
    <xf numFmtId="4" fontId="0" fillId="0" borderId="1" xfId="0" applyNumberFormat="1" applyFill="1" applyBorder="1" applyAlignment="1">
      <alignment horizontal="right"/>
    </xf>
    <xf numFmtId="4" fontId="0" fillId="0" borderId="4" xfId="0" applyNumberFormat="1" applyFont="1" applyFill="1" applyBorder="1" applyAlignment="1">
      <alignment horizontal="right"/>
    </xf>
    <xf numFmtId="0" fontId="38" fillId="3" borderId="1" xfId="0" applyFont="1" applyFill="1" applyBorder="1"/>
    <xf numFmtId="2" fontId="38" fillId="3" borderId="1" xfId="0" applyNumberFormat="1" applyFont="1" applyFill="1" applyBorder="1" applyAlignment="1">
      <alignment horizontal="right"/>
    </xf>
    <xf numFmtId="174" fontId="38" fillId="3" borderId="4" xfId="0" applyNumberFormat="1" applyFont="1" applyFill="1" applyBorder="1" applyAlignment="1">
      <alignment horizontal="right"/>
    </xf>
    <xf numFmtId="0" fontId="38" fillId="6" borderId="5" xfId="0" applyFont="1" applyFill="1" applyBorder="1"/>
    <xf numFmtId="0" fontId="38" fillId="6" borderId="21" xfId="0" applyFont="1" applyFill="1" applyBorder="1" applyAlignment="1">
      <alignment wrapText="1"/>
    </xf>
    <xf numFmtId="0" fontId="38" fillId="6" borderId="1" xfId="0" applyFont="1" applyFill="1" applyBorder="1"/>
    <xf numFmtId="0" fontId="0" fillId="5" borderId="33" xfId="0" applyFill="1" applyBorder="1"/>
    <xf numFmtId="4" fontId="0" fillId="5" borderId="11" xfId="0" applyNumberFormat="1" applyFill="1" applyBorder="1"/>
    <xf numFmtId="0" fontId="0" fillId="5" borderId="8" xfId="0" applyFill="1" applyBorder="1" applyAlignment="1">
      <alignment wrapText="1"/>
    </xf>
    <xf numFmtId="1" fontId="0" fillId="5" borderId="14" xfId="0" applyNumberFormat="1" applyFill="1" applyBorder="1" applyAlignment="1">
      <alignment wrapText="1"/>
    </xf>
    <xf numFmtId="4" fontId="0" fillId="5" borderId="8" xfId="0" applyNumberFormat="1" applyFill="1" applyBorder="1" applyAlignment="1">
      <alignment wrapText="1"/>
    </xf>
    <xf numFmtId="4" fontId="0" fillId="5" borderId="34" xfId="0" applyNumberFormat="1" applyFill="1" applyBorder="1" applyAlignment="1">
      <alignment wrapText="1"/>
    </xf>
    <xf numFmtId="1" fontId="0" fillId="5" borderId="8" xfId="0" applyNumberFormat="1" applyFill="1" applyBorder="1" applyAlignment="1">
      <alignment wrapText="1"/>
    </xf>
    <xf numFmtId="172" fontId="5" fillId="13" borderId="1" xfId="0" applyNumberFormat="1" applyFont="1" applyFill="1" applyBorder="1" applyAlignment="1">
      <alignment horizontal="center" vertical="top" wrapText="1"/>
    </xf>
    <xf numFmtId="0" fontId="0" fillId="0" borderId="9" xfId="0" applyFill="1" applyBorder="1"/>
    <xf numFmtId="0" fontId="0" fillId="0" borderId="8" xfId="0" applyFill="1" applyBorder="1"/>
    <xf numFmtId="172" fontId="10" fillId="2" borderId="1" xfId="0" applyNumberFormat="1" applyFont="1" applyFill="1" applyBorder="1" applyAlignment="1">
      <alignment horizontal="center" wrapText="1"/>
    </xf>
    <xf numFmtId="172" fontId="10" fillId="2" borderId="4" xfId="0" applyNumberFormat="1" applyFont="1" applyFill="1" applyBorder="1" applyAlignment="1">
      <alignment horizontal="center" wrapText="1"/>
    </xf>
    <xf numFmtId="4" fontId="28" fillId="5" borderId="7" xfId="0" applyNumberFormat="1" applyFont="1" applyFill="1" applyBorder="1"/>
    <xf numFmtId="0" fontId="33" fillId="0" borderId="5" xfId="0" applyFont="1" applyFill="1" applyBorder="1" applyAlignment="1">
      <alignment wrapText="1"/>
    </xf>
    <xf numFmtId="1" fontId="33" fillId="0" borderId="5" xfId="0" applyNumberFormat="1" applyFont="1" applyFill="1" applyBorder="1" applyAlignment="1">
      <alignment wrapText="1"/>
    </xf>
    <xf numFmtId="4" fontId="33" fillId="0" borderId="5" xfId="0" applyNumberFormat="1" applyFont="1" applyFill="1" applyBorder="1" applyAlignment="1">
      <alignment wrapText="1"/>
    </xf>
    <xf numFmtId="0" fontId="33" fillId="0" borderId="9" xfId="0" applyFont="1" applyBorder="1"/>
    <xf numFmtId="1" fontId="33" fillId="0" borderId="9" xfId="0" applyNumberFormat="1" applyFont="1" applyBorder="1"/>
    <xf numFmtId="1" fontId="14" fillId="0" borderId="9" xfId="0" applyNumberFormat="1" applyFont="1" applyBorder="1" applyAlignment="1">
      <alignment horizontal="center"/>
    </xf>
    <xf numFmtId="4" fontId="14" fillId="0" borderId="9" xfId="0" applyNumberFormat="1" applyFont="1" applyBorder="1" applyAlignment="1">
      <alignment horizontal="center"/>
    </xf>
    <xf numFmtId="4" fontId="33" fillId="0" borderId="9" xfId="0" applyNumberFormat="1" applyFont="1" applyBorder="1"/>
    <xf numFmtId="4" fontId="33" fillId="0" borderId="6" xfId="0" applyNumberFormat="1" applyFont="1" applyBorder="1"/>
    <xf numFmtId="0" fontId="33" fillId="0" borderId="9" xfId="0" applyFont="1" applyFill="1" applyBorder="1"/>
    <xf numFmtId="1" fontId="33" fillId="0" borderId="9" xfId="0" applyNumberFormat="1" applyFont="1" applyFill="1" applyBorder="1"/>
    <xf numFmtId="1" fontId="14" fillId="0" borderId="9" xfId="0" applyNumberFormat="1" applyFont="1" applyFill="1" applyBorder="1" applyAlignment="1">
      <alignment horizontal="center"/>
    </xf>
    <xf numFmtId="4" fontId="14" fillId="0" borderId="9" xfId="0" applyNumberFormat="1" applyFont="1" applyFill="1" applyBorder="1" applyAlignment="1">
      <alignment horizontal="center"/>
    </xf>
    <xf numFmtId="0" fontId="33" fillId="0" borderId="8" xfId="0" applyFont="1" applyBorder="1"/>
    <xf numFmtId="4" fontId="33" fillId="0" borderId="8" xfId="0" applyNumberFormat="1" applyFont="1" applyBorder="1"/>
    <xf numFmtId="4" fontId="33" fillId="0" borderId="7" xfId="0" applyNumberFormat="1" applyFont="1" applyBorder="1"/>
    <xf numFmtId="0" fontId="33" fillId="0" borderId="5" xfId="0" applyFont="1" applyBorder="1"/>
    <xf numFmtId="1" fontId="33" fillId="0" borderId="5" xfId="0" applyNumberFormat="1" applyFont="1" applyBorder="1"/>
    <xf numFmtId="4" fontId="33" fillId="0" borderId="5" xfId="0" applyNumberFormat="1" applyFont="1" applyBorder="1"/>
    <xf numFmtId="1" fontId="14" fillId="0" borderId="5" xfId="0" applyNumberFormat="1" applyFont="1" applyBorder="1" applyAlignment="1">
      <alignment horizontal="center"/>
    </xf>
    <xf numFmtId="4" fontId="14" fillId="0" borderId="5" xfId="0" applyNumberFormat="1" applyFont="1" applyBorder="1" applyAlignment="1">
      <alignment horizontal="center"/>
    </xf>
    <xf numFmtId="0" fontId="33" fillId="0" borderId="3" xfId="0" applyFont="1" applyBorder="1"/>
    <xf numFmtId="172" fontId="33" fillId="0" borderId="3" xfId="0" applyNumberFormat="1" applyFont="1" applyBorder="1"/>
    <xf numFmtId="172" fontId="33" fillId="0" borderId="25" xfId="0" applyNumberFormat="1" applyFont="1" applyBorder="1"/>
    <xf numFmtId="0" fontId="33" fillId="0" borderId="1" xfId="0" applyFont="1" applyBorder="1"/>
    <xf numFmtId="172" fontId="33" fillId="0" borderId="1" xfId="0" applyNumberFormat="1" applyFont="1" applyBorder="1"/>
    <xf numFmtId="172" fontId="33" fillId="0" borderId="4" xfId="0" applyNumberFormat="1" applyFont="1" applyBorder="1"/>
    <xf numFmtId="49" fontId="33" fillId="0" borderId="0" xfId="0" applyNumberFormat="1" applyFont="1"/>
    <xf numFmtId="0" fontId="33" fillId="0" borderId="0" xfId="0" applyFont="1"/>
    <xf numFmtId="172" fontId="14" fillId="0" borderId="1" xfId="0" applyNumberFormat="1" applyFont="1" applyBorder="1" applyAlignment="1">
      <alignment horizontal="center" vertical="top" wrapText="1"/>
    </xf>
    <xf numFmtId="172" fontId="14" fillId="0" borderId="4" xfId="0" applyNumberFormat="1" applyFont="1" applyBorder="1" applyAlignment="1">
      <alignment horizontal="center" vertical="top" wrapText="1"/>
    </xf>
    <xf numFmtId="1" fontId="14" fillId="0" borderId="5" xfId="0" applyNumberFormat="1" applyFont="1" applyBorder="1" applyAlignment="1">
      <alignment horizontal="center" vertical="top" wrapText="1"/>
    </xf>
    <xf numFmtId="4" fontId="14" fillId="0" borderId="5" xfId="0" applyNumberFormat="1" applyFont="1" applyBorder="1" applyAlignment="1">
      <alignment horizontal="center" vertical="top" wrapText="1"/>
    </xf>
    <xf numFmtId="1" fontId="14" fillId="0" borderId="5" xfId="0" applyNumberFormat="1" applyFont="1" applyFill="1" applyBorder="1" applyAlignment="1">
      <alignment horizontal="center"/>
    </xf>
    <xf numFmtId="4" fontId="14" fillId="0" borderId="5" xfId="0" applyNumberFormat="1" applyFont="1" applyFill="1" applyBorder="1" applyAlignment="1">
      <alignment horizontal="center"/>
    </xf>
    <xf numFmtId="0" fontId="14" fillId="0" borderId="1" xfId="0" applyFont="1" applyBorder="1" applyAlignment="1">
      <alignment horizontal="center"/>
    </xf>
    <xf numFmtId="172" fontId="14" fillId="0" borderId="1" xfId="0" applyNumberFormat="1" applyFont="1" applyBorder="1" applyAlignment="1">
      <alignment horizontal="center"/>
    </xf>
    <xf numFmtId="172" fontId="14" fillId="0" borderId="4" xfId="0" applyNumberFormat="1" applyFont="1" applyBorder="1" applyAlignment="1">
      <alignment horizontal="center"/>
    </xf>
    <xf numFmtId="49" fontId="33" fillId="0" borderId="5" xfId="0" applyNumberFormat="1" applyFont="1" applyFill="1" applyBorder="1"/>
    <xf numFmtId="0" fontId="33" fillId="0" borderId="21" xfId="0" applyFont="1" applyBorder="1" applyAlignment="1">
      <alignment wrapText="1" shrinkToFit="1"/>
    </xf>
    <xf numFmtId="173" fontId="33" fillId="0" borderId="1" xfId="0" applyNumberFormat="1" applyFont="1" applyBorder="1"/>
    <xf numFmtId="173" fontId="33" fillId="0" borderId="4" xfId="0" applyNumberFormat="1" applyFont="1" applyBorder="1"/>
    <xf numFmtId="0" fontId="28" fillId="0" borderId="5" xfId="0" applyFont="1" applyFill="1" applyBorder="1"/>
    <xf numFmtId="0" fontId="16" fillId="0" borderId="0" xfId="0" applyFont="1" applyFill="1"/>
    <xf numFmtId="0" fontId="16" fillId="0" borderId="0" xfId="0" applyFont="1"/>
    <xf numFmtId="0" fontId="16" fillId="6" borderId="5" xfId="0" applyFont="1" applyFill="1" applyBorder="1" applyAlignment="1">
      <alignment vertical="top" wrapText="1"/>
    </xf>
    <xf numFmtId="0" fontId="16" fillId="12" borderId="5" xfId="0" applyFont="1" applyFill="1" applyBorder="1"/>
    <xf numFmtId="0" fontId="16" fillId="11" borderId="5" xfId="0" applyFont="1" applyFill="1" applyBorder="1"/>
    <xf numFmtId="0" fontId="16" fillId="14" borderId="5" xfId="0" applyFont="1" applyFill="1" applyBorder="1"/>
    <xf numFmtId="1" fontId="16" fillId="11" borderId="5" xfId="0" applyNumberFormat="1" applyFont="1" applyFill="1" applyBorder="1"/>
    <xf numFmtId="1" fontId="16" fillId="14" borderId="5" xfId="0" applyNumberFormat="1" applyFont="1" applyFill="1" applyBorder="1"/>
    <xf numFmtId="174" fontId="16" fillId="6" borderId="5" xfId="0" applyNumberFormat="1" applyFont="1" applyFill="1" applyBorder="1" applyAlignment="1">
      <alignment vertical="top" wrapText="1"/>
    </xf>
    <xf numFmtId="4" fontId="35" fillId="3" borderId="1" xfId="0" applyNumberFormat="1" applyFont="1" applyFill="1" applyBorder="1"/>
    <xf numFmtId="174" fontId="45" fillId="3" borderId="4" xfId="0" applyNumberFormat="1" applyFont="1" applyFill="1" applyBorder="1"/>
    <xf numFmtId="0" fontId="21" fillId="12" borderId="5" xfId="0" applyFont="1" applyFill="1" applyBorder="1" applyAlignment="1">
      <alignment wrapText="1"/>
    </xf>
    <xf numFmtId="0" fontId="21" fillId="11" borderId="5" xfId="0" applyFont="1" applyFill="1" applyBorder="1"/>
    <xf numFmtId="1" fontId="21" fillId="11" borderId="5" xfId="0" applyNumberFormat="1" applyFont="1" applyFill="1" applyBorder="1"/>
    <xf numFmtId="4" fontId="16" fillId="12" borderId="7" xfId="0" applyNumberFormat="1" applyFont="1" applyFill="1" applyBorder="1"/>
    <xf numFmtId="49" fontId="21" fillId="14" borderId="5" xfId="0" applyNumberFormat="1" applyFont="1" applyFill="1" applyBorder="1"/>
    <xf numFmtId="0" fontId="21" fillId="14" borderId="5" xfId="0" applyFont="1" applyFill="1" applyBorder="1"/>
    <xf numFmtId="1" fontId="21" fillId="14" borderId="5" xfId="0" applyNumberFormat="1" applyFont="1" applyFill="1" applyBorder="1"/>
    <xf numFmtId="0" fontId="28" fillId="2" borderId="21" xfId="0" applyFont="1" applyFill="1" applyBorder="1" applyAlignment="1">
      <alignment wrapText="1"/>
    </xf>
    <xf numFmtId="0" fontId="28" fillId="2" borderId="1" xfId="0" applyFont="1" applyFill="1" applyBorder="1"/>
    <xf numFmtId="172" fontId="28" fillId="2" borderId="1" xfId="0" applyNumberFormat="1" applyFont="1" applyFill="1" applyBorder="1"/>
    <xf numFmtId="172" fontId="28" fillId="2" borderId="4" xfId="0" applyNumberFormat="1" applyFont="1" applyFill="1" applyBorder="1"/>
    <xf numFmtId="0" fontId="28" fillId="5" borderId="5" xfId="0" applyFont="1" applyFill="1" applyBorder="1" applyAlignment="1">
      <alignment wrapText="1"/>
    </xf>
    <xf numFmtId="4" fontId="0" fillId="0" borderId="1" xfId="0" applyNumberFormat="1" applyFont="1" applyBorder="1"/>
    <xf numFmtId="4" fontId="0" fillId="0" borderId="4" xfId="0" applyNumberFormat="1" applyFont="1" applyBorder="1"/>
    <xf numFmtId="4" fontId="0" fillId="0" borderId="0" xfId="0" applyNumberFormat="1" applyFont="1" applyAlignment="1">
      <alignment wrapText="1"/>
    </xf>
    <xf numFmtId="4" fontId="0" fillId="0" borderId="5" xfId="0" applyNumberFormat="1" applyFont="1" applyBorder="1" applyAlignment="1">
      <alignment wrapText="1"/>
    </xf>
    <xf numFmtId="0" fontId="28" fillId="2" borderId="1" xfId="0" applyFont="1" applyFill="1" applyBorder="1" applyAlignment="1">
      <alignment wrapText="1"/>
    </xf>
    <xf numFmtId="0" fontId="28" fillId="12" borderId="5" xfId="0" applyFont="1" applyFill="1" applyBorder="1" applyAlignment="1">
      <alignment wrapText="1"/>
    </xf>
    <xf numFmtId="174" fontId="28" fillId="12" borderId="5" xfId="0" applyNumberFormat="1" applyFont="1" applyFill="1" applyBorder="1"/>
    <xf numFmtId="0" fontId="28" fillId="11" borderId="5" xfId="0" applyFont="1" applyFill="1" applyBorder="1"/>
    <xf numFmtId="4" fontId="28" fillId="11" borderId="5" xfId="0" applyNumberFormat="1" applyFont="1" applyFill="1" applyBorder="1"/>
    <xf numFmtId="172" fontId="38" fillId="3" borderId="1" xfId="0" applyNumberFormat="1" applyFont="1" applyFill="1" applyBorder="1"/>
    <xf numFmtId="172" fontId="38" fillId="3" borderId="4" xfId="0" applyNumberFormat="1" applyFont="1" applyFill="1" applyBorder="1"/>
    <xf numFmtId="0" fontId="0" fillId="0" borderId="7" xfId="0" applyFill="1" applyBorder="1" applyAlignment="1">
      <alignment wrapText="1"/>
    </xf>
    <xf numFmtId="0" fontId="0" fillId="0" borderId="0" xfId="0" applyBorder="1" applyAlignment="1">
      <alignment wrapText="1"/>
    </xf>
    <xf numFmtId="1" fontId="0" fillId="5" borderId="5" xfId="0" applyNumberFormat="1" applyFill="1" applyBorder="1" applyAlignment="1">
      <alignment wrapText="1"/>
    </xf>
    <xf numFmtId="0" fontId="0" fillId="5" borderId="35" xfId="0" applyFill="1" applyBorder="1" applyAlignment="1">
      <alignment wrapText="1"/>
    </xf>
    <xf numFmtId="0" fontId="0" fillId="5" borderId="18" xfId="0" applyFill="1" applyBorder="1" applyAlignment="1">
      <alignment wrapText="1"/>
    </xf>
    <xf numFmtId="0" fontId="0" fillId="0" borderId="18" xfId="0" applyBorder="1" applyAlignment="1">
      <alignment wrapText="1"/>
    </xf>
    <xf numFmtId="0" fontId="0" fillId="0" borderId="35" xfId="0" applyFill="1" applyBorder="1"/>
    <xf numFmtId="0" fontId="0" fillId="0" borderId="18" xfId="0" applyFill="1" applyBorder="1" applyAlignment="1">
      <alignment wrapText="1"/>
    </xf>
    <xf numFmtId="1" fontId="0" fillId="0" borderId="5" xfId="0" applyNumberFormat="1" applyFill="1" applyBorder="1" applyAlignment="1">
      <alignment horizontal="right"/>
    </xf>
    <xf numFmtId="0" fontId="0" fillId="0" borderId="36" xfId="0" applyFill="1" applyBorder="1"/>
    <xf numFmtId="4" fontId="0" fillId="0" borderId="8" xfId="0" applyNumberFormat="1" applyFill="1" applyBorder="1" applyAlignment="1">
      <alignment horizontal="right"/>
    </xf>
    <xf numFmtId="4" fontId="0" fillId="0" borderId="8" xfId="0" applyNumberFormat="1" applyFill="1" applyBorder="1"/>
    <xf numFmtId="0" fontId="0" fillId="0" borderId="11" xfId="0" applyFill="1" applyBorder="1" applyAlignment="1">
      <alignment wrapText="1"/>
    </xf>
    <xf numFmtId="0" fontId="0" fillId="11" borderId="37" xfId="0" applyFill="1" applyBorder="1" applyAlignment="1">
      <alignment wrapText="1"/>
    </xf>
    <xf numFmtId="0" fontId="0" fillId="5" borderId="7" xfId="0" applyFill="1" applyBorder="1" applyAlignment="1">
      <alignment wrapText="1"/>
    </xf>
    <xf numFmtId="0" fontId="33" fillId="0" borderId="7" xfId="0" applyFont="1" applyFill="1" applyBorder="1" applyAlignment="1">
      <alignment wrapText="1"/>
    </xf>
    <xf numFmtId="4" fontId="43" fillId="15" borderId="5" xfId="5" applyNumberFormat="1" applyFont="1" applyFill="1" applyBorder="1" applyAlignment="1">
      <alignment horizontal="right"/>
    </xf>
    <xf numFmtId="4" fontId="43" fillId="15" borderId="5" xfId="1" applyNumberFormat="1" applyFont="1" applyFill="1" applyBorder="1" applyAlignment="1">
      <alignment horizontal="right"/>
    </xf>
    <xf numFmtId="4" fontId="43" fillId="0" borderId="5" xfId="1" applyNumberFormat="1" applyFont="1" applyFill="1" applyBorder="1" applyAlignment="1">
      <alignment horizontal="right"/>
    </xf>
    <xf numFmtId="43" fontId="43" fillId="0" borderId="5" xfId="5" applyFont="1" applyFill="1" applyBorder="1" applyAlignment="1">
      <alignment horizontal="left"/>
    </xf>
    <xf numFmtId="49" fontId="0" fillId="5" borderId="35" xfId="0" applyNumberFormat="1" applyFill="1" applyBorder="1" applyAlignment="1">
      <alignment wrapText="1"/>
    </xf>
    <xf numFmtId="0" fontId="43" fillId="0" borderId="35" xfId="3" applyFont="1" applyFill="1" applyBorder="1" applyAlignment="1">
      <alignment horizontal="left" wrapText="1"/>
    </xf>
    <xf numFmtId="0" fontId="43" fillId="0" borderId="35" xfId="3" applyFont="1" applyFill="1" applyBorder="1" applyAlignment="1" applyProtection="1">
      <alignment wrapText="1"/>
      <protection locked="0"/>
    </xf>
    <xf numFmtId="0" fontId="43" fillId="9" borderId="35" xfId="3" applyFont="1" applyFill="1" applyBorder="1" applyAlignment="1">
      <alignment horizontal="left" wrapText="1"/>
    </xf>
    <xf numFmtId="0" fontId="43" fillId="9" borderId="5" xfId="3" applyFont="1" applyFill="1" applyBorder="1" applyAlignment="1">
      <alignment horizontal="center"/>
    </xf>
    <xf numFmtId="4" fontId="43" fillId="9" borderId="5" xfId="5" applyNumberFormat="1" applyFont="1" applyFill="1" applyBorder="1" applyAlignment="1">
      <alignment horizontal="right"/>
    </xf>
    <xf numFmtId="0" fontId="0" fillId="9" borderId="18" xfId="0" applyFill="1" applyBorder="1" applyAlignment="1">
      <alignment wrapText="1"/>
    </xf>
    <xf numFmtId="4" fontId="30" fillId="9" borderId="5" xfId="0" applyNumberFormat="1" applyFont="1" applyFill="1" applyBorder="1" applyAlignment="1">
      <alignment horizontal="center"/>
    </xf>
    <xf numFmtId="0" fontId="44" fillId="9" borderId="35" xfId="0" applyFont="1" applyFill="1" applyBorder="1" applyAlignment="1">
      <alignment wrapText="1"/>
    </xf>
    <xf numFmtId="0" fontId="38" fillId="10" borderId="0" xfId="0" applyFont="1" applyFill="1" applyAlignment="1">
      <alignment horizontal="center"/>
    </xf>
    <xf numFmtId="0" fontId="38" fillId="7" borderId="38" xfId="0" applyFont="1" applyFill="1" applyBorder="1" applyAlignment="1">
      <alignment horizontal="center"/>
    </xf>
    <xf numFmtId="0" fontId="38" fillId="17" borderId="5" xfId="0" applyFont="1" applyFill="1" applyBorder="1" applyAlignment="1">
      <alignment horizontal="center"/>
    </xf>
    <xf numFmtId="0" fontId="38" fillId="11" borderId="5" xfId="0" applyFont="1" applyFill="1" applyBorder="1" applyAlignment="1">
      <alignment horizontal="center"/>
    </xf>
    <xf numFmtId="0" fontId="3" fillId="3" borderId="21" xfId="0" applyFont="1" applyFill="1" applyBorder="1" applyAlignment="1">
      <alignment horizontal="center" wrapText="1"/>
    </xf>
    <xf numFmtId="0" fontId="3" fillId="3" borderId="1" xfId="0" applyFont="1" applyFill="1" applyBorder="1" applyAlignment="1">
      <alignment horizontal="center" wrapText="1"/>
    </xf>
    <xf numFmtId="0" fontId="3" fillId="3" borderId="15" xfId="0" applyFont="1" applyFill="1" applyBorder="1" applyAlignment="1">
      <alignment horizontal="center" wrapText="1"/>
    </xf>
    <xf numFmtId="0" fontId="38" fillId="6" borderId="5" xfId="0" applyFont="1" applyFill="1" applyBorder="1" applyAlignment="1">
      <alignment horizontal="center"/>
    </xf>
    <xf numFmtId="0" fontId="3" fillId="0" borderId="39"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16" borderId="21" xfId="0" applyFont="1" applyFill="1" applyBorder="1" applyAlignment="1">
      <alignment horizontal="center" wrapText="1"/>
    </xf>
    <xf numFmtId="0" fontId="3" fillId="16" borderId="1" xfId="0" applyFont="1" applyFill="1" applyBorder="1" applyAlignment="1">
      <alignment horizontal="center" wrapText="1"/>
    </xf>
    <xf numFmtId="0" fontId="3" fillId="16" borderId="15" xfId="0" applyFont="1" applyFill="1" applyBorder="1" applyAlignment="1">
      <alignment horizontal="center" wrapText="1"/>
    </xf>
    <xf numFmtId="4" fontId="0" fillId="0" borderId="5" xfId="0" applyNumberFormat="1" applyFill="1" applyBorder="1" applyAlignment="1">
      <alignment horizontal="center" wrapText="1"/>
    </xf>
    <xf numFmtId="0" fontId="3" fillId="3" borderId="42" xfId="0" applyFont="1" applyFill="1" applyBorder="1" applyAlignment="1">
      <alignment horizontal="center" wrapText="1"/>
    </xf>
    <xf numFmtId="0" fontId="3" fillId="3" borderId="43" xfId="0" applyFont="1" applyFill="1" applyBorder="1" applyAlignment="1">
      <alignment horizontal="center" wrapText="1"/>
    </xf>
    <xf numFmtId="0" fontId="3" fillId="3" borderId="4" xfId="0" applyFont="1" applyFill="1" applyBorder="1" applyAlignment="1">
      <alignment horizontal="center" wrapText="1"/>
    </xf>
    <xf numFmtId="1" fontId="0" fillId="0" borderId="8" xfId="0" applyNumberFormat="1" applyBorder="1" applyAlignment="1">
      <alignment horizontal="center"/>
    </xf>
    <xf numFmtId="1" fontId="0" fillId="0" borderId="45" xfId="0" applyNumberFormat="1" applyBorder="1" applyAlignment="1">
      <alignment horizontal="center"/>
    </xf>
    <xf numFmtId="1" fontId="0" fillId="0" borderId="9" xfId="0" applyNumberFormat="1" applyBorder="1" applyAlignment="1">
      <alignment horizontal="center"/>
    </xf>
    <xf numFmtId="0" fontId="38" fillId="12" borderId="5" xfId="0" applyFont="1" applyFill="1" applyBorder="1" applyAlignment="1">
      <alignment horizontal="center"/>
    </xf>
    <xf numFmtId="4" fontId="0" fillId="0" borderId="8" xfId="0" applyNumberFormat="1" applyBorder="1" applyAlignment="1">
      <alignment horizontal="center"/>
    </xf>
    <xf numFmtId="4" fontId="0" fillId="0" borderId="45" xfId="0" applyNumberFormat="1" applyBorder="1" applyAlignment="1">
      <alignment horizontal="center"/>
    </xf>
    <xf numFmtId="4" fontId="0" fillId="0" borderId="9" xfId="0" applyNumberFormat="1" applyBorder="1" applyAlignment="1">
      <alignment horizontal="center"/>
    </xf>
    <xf numFmtId="1" fontId="38" fillId="3" borderId="44" xfId="0" applyNumberFormat="1" applyFont="1" applyFill="1" applyBorder="1" applyAlignment="1">
      <alignment horizontal="center" vertical="center"/>
    </xf>
    <xf numFmtId="1" fontId="38" fillId="3" borderId="22" xfId="0" applyNumberFormat="1" applyFont="1" applyFill="1" applyBorder="1" applyAlignment="1">
      <alignment horizontal="center" vertical="center"/>
    </xf>
    <xf numFmtId="0" fontId="3" fillId="0" borderId="1" xfId="0" applyFont="1" applyBorder="1" applyAlignment="1">
      <alignment horizontal="center" wrapText="1"/>
    </xf>
    <xf numFmtId="0" fontId="0" fillId="11" borderId="46" xfId="0" applyFill="1" applyBorder="1" applyAlignment="1">
      <alignment horizontal="center"/>
    </xf>
    <xf numFmtId="0" fontId="0" fillId="11" borderId="0" xfId="0" applyFill="1" applyBorder="1" applyAlignment="1">
      <alignment horizontal="center"/>
    </xf>
    <xf numFmtId="0" fontId="3" fillId="16" borderId="4" xfId="0" applyFont="1" applyFill="1" applyBorder="1" applyAlignment="1">
      <alignment horizontal="center" wrapText="1"/>
    </xf>
    <xf numFmtId="0" fontId="0" fillId="12" borderId="5" xfId="0" applyFill="1" applyBorder="1" applyAlignment="1">
      <alignment horizontal="center"/>
    </xf>
    <xf numFmtId="0" fontId="3" fillId="0" borderId="4" xfId="0" applyFont="1" applyBorder="1" applyAlignment="1">
      <alignment horizontal="center" wrapText="1"/>
    </xf>
    <xf numFmtId="0" fontId="0" fillId="14" borderId="46" xfId="0" applyFill="1" applyBorder="1" applyAlignment="1">
      <alignment horizontal="center"/>
    </xf>
    <xf numFmtId="0" fontId="0" fillId="14" borderId="0" xfId="0" applyFill="1" applyBorder="1" applyAlignment="1">
      <alignment horizontal="center"/>
    </xf>
    <xf numFmtId="0" fontId="3" fillId="3" borderId="47" xfId="0" applyFont="1" applyFill="1" applyBorder="1" applyAlignment="1">
      <alignment horizontal="center" wrapText="1"/>
    </xf>
    <xf numFmtId="0" fontId="3" fillId="3" borderId="0" xfId="0" applyFont="1" applyFill="1" applyBorder="1" applyAlignment="1">
      <alignment horizontal="center" wrapText="1"/>
    </xf>
    <xf numFmtId="0" fontId="28" fillId="6" borderId="12" xfId="0" applyFont="1" applyFill="1" applyBorder="1" applyAlignment="1">
      <alignment horizontal="center"/>
    </xf>
    <xf numFmtId="0" fontId="28" fillId="6" borderId="5" xfId="0" applyFont="1" applyFill="1" applyBorder="1" applyAlignment="1">
      <alignment horizontal="center"/>
    </xf>
    <xf numFmtId="0" fontId="3" fillId="16" borderId="2" xfId="0" applyFont="1" applyFill="1" applyBorder="1" applyAlignment="1">
      <alignment horizontal="center" wrapText="1"/>
    </xf>
    <xf numFmtId="0" fontId="3" fillId="16" borderId="13" xfId="0" applyFont="1" applyFill="1" applyBorder="1" applyAlignment="1">
      <alignment horizontal="center" wrapText="1"/>
    </xf>
    <xf numFmtId="0" fontId="3" fillId="3" borderId="22" xfId="0" applyFont="1" applyFill="1" applyBorder="1" applyAlignment="1">
      <alignment horizontal="center" wrapText="1"/>
    </xf>
    <xf numFmtId="0" fontId="3" fillId="3" borderId="2" xfId="0" applyFont="1" applyFill="1" applyBorder="1" applyAlignment="1">
      <alignment horizontal="center" wrapText="1"/>
    </xf>
    <xf numFmtId="0" fontId="3" fillId="3" borderId="13" xfId="0" applyFont="1" applyFill="1" applyBorder="1" applyAlignment="1">
      <alignment horizontal="center" wrapText="1"/>
    </xf>
    <xf numFmtId="0" fontId="0" fillId="14" borderId="5" xfId="0" applyFill="1" applyBorder="1" applyAlignment="1">
      <alignment horizontal="center"/>
    </xf>
    <xf numFmtId="0" fontId="0" fillId="11" borderId="5" xfId="0" applyFill="1" applyBorder="1" applyAlignment="1">
      <alignment horizontal="center"/>
    </xf>
    <xf numFmtId="0" fontId="16" fillId="6" borderId="48" xfId="0" applyFont="1" applyFill="1" applyBorder="1" applyAlignment="1">
      <alignment horizontal="center" vertical="top" wrapText="1"/>
    </xf>
    <xf numFmtId="0" fontId="16" fillId="6" borderId="49" xfId="0" applyFont="1" applyFill="1" applyBorder="1" applyAlignment="1">
      <alignment horizontal="center" vertical="top" wrapText="1"/>
    </xf>
    <xf numFmtId="0" fontId="16" fillId="6" borderId="50" xfId="0" applyFont="1" applyFill="1" applyBorder="1" applyAlignment="1">
      <alignment horizontal="center" vertical="top" wrapText="1"/>
    </xf>
    <xf numFmtId="0" fontId="0" fillId="12" borderId="7" xfId="0" applyFill="1" applyBorder="1" applyAlignment="1">
      <alignment horizontal="center"/>
    </xf>
    <xf numFmtId="0" fontId="0" fillId="0" borderId="0" xfId="0" applyAlignment="1">
      <alignment horizontal="center"/>
    </xf>
    <xf numFmtId="0" fontId="0" fillId="11" borderId="56" xfId="0" applyFill="1" applyBorder="1" applyAlignment="1">
      <alignment horizontal="center"/>
    </xf>
    <xf numFmtId="0" fontId="0" fillId="11" borderId="57" xfId="0" applyFill="1" applyBorder="1" applyAlignment="1">
      <alignment horizontal="center"/>
    </xf>
    <xf numFmtId="0" fontId="0" fillId="14" borderId="56" xfId="0" applyFill="1" applyBorder="1" applyAlignment="1">
      <alignment horizontal="center"/>
    </xf>
    <xf numFmtId="0" fontId="0" fillId="14" borderId="57" xfId="0" applyFill="1" applyBorder="1" applyAlignment="1">
      <alignment horizontal="center"/>
    </xf>
    <xf numFmtId="0" fontId="0" fillId="14" borderId="58" xfId="0" applyFill="1" applyBorder="1" applyAlignment="1">
      <alignment horizontal="center"/>
    </xf>
    <xf numFmtId="174" fontId="38" fillId="11" borderId="5" xfId="0" applyNumberFormat="1" applyFont="1" applyFill="1" applyBorder="1" applyAlignment="1">
      <alignment horizontal="center"/>
    </xf>
    <xf numFmtId="174" fontId="38" fillId="11" borderId="7" xfId="0" applyNumberFormat="1" applyFont="1" applyFill="1" applyBorder="1" applyAlignment="1">
      <alignment horizontal="center"/>
    </xf>
    <xf numFmtId="4" fontId="38" fillId="14" borderId="51" xfId="0" applyNumberFormat="1" applyFont="1" applyFill="1" applyBorder="1" applyAlignment="1">
      <alignment horizontal="center"/>
    </xf>
    <xf numFmtId="4" fontId="38" fillId="14" borderId="52" xfId="0" applyNumberFormat="1" applyFont="1" applyFill="1" applyBorder="1" applyAlignment="1">
      <alignment horizontal="center"/>
    </xf>
    <xf numFmtId="4" fontId="38" fillId="14" borderId="53" xfId="0" applyNumberFormat="1" applyFont="1" applyFill="1" applyBorder="1" applyAlignment="1">
      <alignment horizontal="center"/>
    </xf>
    <xf numFmtId="174" fontId="35" fillId="14" borderId="54" xfId="0" applyNumberFormat="1" applyFont="1" applyFill="1" applyBorder="1" applyAlignment="1">
      <alignment horizontal="center"/>
    </xf>
    <xf numFmtId="174" fontId="35" fillId="14" borderId="55" xfId="0" applyNumberFormat="1" applyFont="1" applyFill="1" applyBorder="1" applyAlignment="1">
      <alignment horizontal="center"/>
    </xf>
  </cellXfs>
  <cellStyles count="6">
    <cellStyle name="Moeda" xfId="1" builtinId="4"/>
    <cellStyle name="Normal" xfId="0" builtinId="0"/>
    <cellStyle name="Normal 2" xfId="2"/>
    <cellStyle name="Normal_Plan1" xfId="3"/>
    <cellStyle name="Separador de milhares_Plan1" xfId="5"/>
    <cellStyle name="Vírgula" xfId="4"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23232"/>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2"/>
  <sheetViews>
    <sheetView tabSelected="1" workbookViewId="0">
      <selection activeCell="C12" sqref="C12"/>
    </sheetView>
  </sheetViews>
  <sheetFormatPr defaultRowHeight="12.75" x14ac:dyDescent="0.2"/>
  <cols>
    <col min="2" max="2" width="20.28515625" customWidth="1"/>
    <col min="3" max="3" width="39.42578125" bestFit="1" customWidth="1"/>
    <col min="4" max="5" width="19.7109375" bestFit="1" customWidth="1"/>
    <col min="6" max="6" width="21.42578125" bestFit="1" customWidth="1"/>
    <col min="7" max="7" width="27.140625" bestFit="1" customWidth="1"/>
    <col min="8" max="8" width="24.140625" bestFit="1" customWidth="1"/>
  </cols>
  <sheetData>
    <row r="3" spans="2:8" ht="18" x14ac:dyDescent="0.25">
      <c r="C3" s="543" t="s">
        <v>393</v>
      </c>
      <c r="D3" s="544" t="s">
        <v>394</v>
      </c>
      <c r="E3" s="544"/>
      <c r="F3" s="544"/>
    </row>
    <row r="4" spans="2:8" ht="26.25" x14ac:dyDescent="0.25">
      <c r="B4" s="338" t="s">
        <v>164</v>
      </c>
      <c r="C4" s="339" t="s">
        <v>392</v>
      </c>
      <c r="D4" s="344" t="s">
        <v>262</v>
      </c>
      <c r="E4" s="347" t="s">
        <v>260</v>
      </c>
      <c r="F4" s="350" t="s">
        <v>272</v>
      </c>
      <c r="G4" s="199" t="s">
        <v>261</v>
      </c>
      <c r="H4" s="200" t="s">
        <v>395</v>
      </c>
    </row>
    <row r="5" spans="2:8" x14ac:dyDescent="0.2">
      <c r="B5" s="38" t="s">
        <v>166</v>
      </c>
      <c r="C5" s="80">
        <f>DETEC!$F$148</f>
        <v>2183977.11</v>
      </c>
      <c r="D5" s="345">
        <f>DETEC!$I$148</f>
        <v>282462.98</v>
      </c>
      <c r="E5" s="348">
        <f>DETEC!$N$148</f>
        <v>60893.399999999994</v>
      </c>
      <c r="F5" s="351">
        <f>DETEC!$S$148</f>
        <v>146062.98000000001</v>
      </c>
      <c r="G5" s="80">
        <f>D5+E5+F5</f>
        <v>489419.36</v>
      </c>
      <c r="H5" s="337">
        <f t="shared" ref="H5:H10" si="0">G5/C5</f>
        <v>0.22409546224593901</v>
      </c>
    </row>
    <row r="6" spans="2:8" x14ac:dyDescent="0.2">
      <c r="B6" s="38" t="s">
        <v>167</v>
      </c>
      <c r="C6" s="80">
        <f>DCN!$F$50</f>
        <v>720738.91666666674</v>
      </c>
      <c r="D6" s="345">
        <f>DCN!$I$50</f>
        <v>236420</v>
      </c>
      <c r="E6" s="348">
        <f>DCN!$N$50</f>
        <v>62902.67</v>
      </c>
      <c r="F6" s="351">
        <f>DCN!$S$50</f>
        <v>79009.55</v>
      </c>
      <c r="G6" s="80">
        <f t="shared" ref="G6:G11" si="1">D6+E6+F6</f>
        <v>378332.22</v>
      </c>
      <c r="H6" s="337">
        <f t="shared" si="0"/>
        <v>0.52492270259214291</v>
      </c>
    </row>
    <row r="7" spans="2:8" x14ac:dyDescent="0.2">
      <c r="B7" s="38" t="s">
        <v>168</v>
      </c>
      <c r="C7" s="80">
        <f>DCEL!$F$37</f>
        <v>166954</v>
      </c>
      <c r="D7" s="345">
        <f>DCEL!$I$37</f>
        <v>38788.67</v>
      </c>
      <c r="E7" s="348">
        <f>DCEL!$N$37</f>
        <v>240</v>
      </c>
      <c r="F7" s="351">
        <v>0</v>
      </c>
      <c r="G7" s="80">
        <f t="shared" si="1"/>
        <v>39028.67</v>
      </c>
      <c r="H7" s="337">
        <f t="shared" si="0"/>
        <v>0.233769002240138</v>
      </c>
    </row>
    <row r="8" spans="2:8" x14ac:dyDescent="0.2">
      <c r="B8" s="38" t="s">
        <v>169</v>
      </c>
      <c r="C8" s="80">
        <f>DCS!$F$58</f>
        <v>248044.96000000002</v>
      </c>
      <c r="D8" s="345">
        <f>DCS!$I$58</f>
        <v>52872</v>
      </c>
      <c r="E8" s="348">
        <f>DCS!$N$58</f>
        <v>25764.57</v>
      </c>
      <c r="F8" s="351">
        <f>DCS!$S$58</f>
        <v>76937.87999999999</v>
      </c>
      <c r="G8" s="80">
        <f t="shared" si="1"/>
        <v>155574.45000000001</v>
      </c>
      <c r="H8" s="337">
        <f t="shared" si="0"/>
        <v>0.6272026248789736</v>
      </c>
    </row>
    <row r="9" spans="2:8" x14ac:dyDescent="0.2">
      <c r="B9" s="38" t="s">
        <v>170</v>
      </c>
      <c r="C9" s="80">
        <f>DCAB!$F$49</f>
        <v>382875</v>
      </c>
      <c r="D9" s="345">
        <f>DCAB!$I$49</f>
        <v>61345</v>
      </c>
      <c r="E9" s="348">
        <f>DCAB!$N$49</f>
        <v>20116.169999999998</v>
      </c>
      <c r="F9" s="351">
        <f>DCAB!$S$49</f>
        <v>112326.98000000001</v>
      </c>
      <c r="G9" s="80">
        <f t="shared" si="1"/>
        <v>193788.15000000002</v>
      </c>
      <c r="H9" s="337">
        <f t="shared" si="0"/>
        <v>0.50613947110675817</v>
      </c>
    </row>
    <row r="10" spans="2:8" x14ac:dyDescent="0.2">
      <c r="B10" s="38" t="s">
        <v>171</v>
      </c>
      <c r="C10" s="80">
        <f>DMA!$F$14</f>
        <v>14700</v>
      </c>
      <c r="D10" s="345">
        <f>DMA!$H$14</f>
        <v>12392</v>
      </c>
      <c r="E10" s="348">
        <f>DMA!$M$14</f>
        <v>1979</v>
      </c>
      <c r="F10" s="351">
        <v>0</v>
      </c>
      <c r="G10" s="80">
        <f t="shared" si="1"/>
        <v>14371</v>
      </c>
      <c r="H10" s="337">
        <f t="shared" si="0"/>
        <v>0.97761904761904761</v>
      </c>
    </row>
    <row r="11" spans="2:8" ht="38.25" x14ac:dyDescent="0.2">
      <c r="B11" s="340" t="s">
        <v>17</v>
      </c>
      <c r="C11" s="342">
        <v>0</v>
      </c>
      <c r="D11" s="345">
        <v>0</v>
      </c>
      <c r="E11" s="348">
        <f>ADM!$F$42</f>
        <v>90254.049999999988</v>
      </c>
      <c r="F11" s="351">
        <f>DETEC!G160</f>
        <v>324139.87</v>
      </c>
      <c r="G11" s="80">
        <f t="shared" si="1"/>
        <v>414393.92</v>
      </c>
      <c r="H11" s="337"/>
    </row>
    <row r="12" spans="2:8" ht="18.75" thickBot="1" x14ac:dyDescent="0.3">
      <c r="B12" s="341" t="str">
        <f>DETEC!C161</f>
        <v>TOTAL</v>
      </c>
      <c r="C12" s="343">
        <f>SUM(C5:C11)</f>
        <v>3717289.9866666663</v>
      </c>
      <c r="D12" s="346">
        <f>SUM(D5:D11)</f>
        <v>684280.65</v>
      </c>
      <c r="E12" s="349">
        <f>SUM(E5:E11)</f>
        <v>262149.86</v>
      </c>
      <c r="F12" s="352">
        <f>SUM(F5:F11)</f>
        <v>738477.26</v>
      </c>
      <c r="G12" s="343">
        <f>SUM(G5:G11)</f>
        <v>1684907.77</v>
      </c>
      <c r="H12" s="353">
        <f>G12/C12</f>
        <v>0.45326239708053417</v>
      </c>
    </row>
  </sheetData>
  <mergeCells count="1">
    <mergeCell ref="D3:F3"/>
  </mergeCells>
  <phoneticPr fontId="8" type="noConversion"/>
  <pageMargins left="0.78740157499999996" right="0.78740157499999996" top="0.984251969" bottom="0.984251969" header="0.49212598499999999" footer="0.4921259849999999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2"/>
  <sheetViews>
    <sheetView topLeftCell="J133" zoomScaleNormal="85" workbookViewId="0">
      <selection activeCell="S151" sqref="S151"/>
    </sheetView>
  </sheetViews>
  <sheetFormatPr defaultRowHeight="12.75" x14ac:dyDescent="0.2"/>
  <cols>
    <col min="1" max="1" width="9.140625" style="122"/>
    <col min="2" max="2" width="49.140625" style="1" customWidth="1"/>
    <col min="3" max="3" width="22.7109375" customWidth="1"/>
    <col min="4" max="4" width="14.85546875" customWidth="1"/>
    <col min="5" max="5" width="15.85546875" style="2" bestFit="1" customWidth="1"/>
    <col min="6" max="6" width="22.42578125" bestFit="1" customWidth="1"/>
    <col min="7" max="7" width="19.85546875" style="72" bestFit="1" customWidth="1"/>
    <col min="8" max="8" width="17.140625" style="99" bestFit="1" customWidth="1"/>
    <col min="9" max="9" width="20.140625" style="102" bestFit="1" customWidth="1"/>
    <col min="13" max="13" width="17.140625" bestFit="1" customWidth="1"/>
    <col min="14" max="14" width="15.140625" bestFit="1" customWidth="1"/>
    <col min="15" max="15" width="9.140625" style="161"/>
    <col min="18" max="18" width="17.140625" bestFit="1" customWidth="1"/>
    <col min="19" max="19" width="16.7109375" bestFit="1" customWidth="1"/>
  </cols>
  <sheetData>
    <row r="2" spans="1:19" ht="13.5" thickBot="1" x14ac:dyDescent="0.25"/>
    <row r="3" spans="1:19" ht="12.75" customHeight="1" x14ac:dyDescent="0.2">
      <c r="B3" s="551" t="s">
        <v>382</v>
      </c>
      <c r="C3" s="552"/>
      <c r="D3" s="552"/>
      <c r="E3" s="552"/>
      <c r="F3" s="553"/>
      <c r="I3" s="101"/>
    </row>
    <row r="4" spans="1:19" ht="29.25" thickBot="1" x14ac:dyDescent="0.3">
      <c r="B4" s="354" t="s">
        <v>383</v>
      </c>
      <c r="C4" s="355" t="s">
        <v>384</v>
      </c>
      <c r="D4" s="355" t="s">
        <v>385</v>
      </c>
      <c r="E4" s="356" t="s">
        <v>386</v>
      </c>
      <c r="F4" s="357" t="s">
        <v>387</v>
      </c>
      <c r="G4" s="550" t="s">
        <v>262</v>
      </c>
      <c r="H4" s="550"/>
      <c r="I4" s="550"/>
      <c r="J4" s="546" t="s">
        <v>260</v>
      </c>
      <c r="K4" s="546"/>
      <c r="L4" s="546"/>
      <c r="M4" s="546"/>
      <c r="N4" s="546"/>
      <c r="O4" s="545" t="s">
        <v>272</v>
      </c>
      <c r="P4" s="545"/>
      <c r="Q4" s="545"/>
      <c r="R4" s="545"/>
      <c r="S4" s="545"/>
    </row>
    <row r="5" spans="1:19" ht="38.25" x14ac:dyDescent="0.2">
      <c r="A5" s="358" t="s">
        <v>265</v>
      </c>
      <c r="B5" s="554" t="s">
        <v>388</v>
      </c>
      <c r="C5" s="555"/>
      <c r="D5" s="555"/>
      <c r="E5" s="555"/>
      <c r="F5" s="556"/>
      <c r="G5" s="172" t="s">
        <v>385</v>
      </c>
      <c r="H5" s="96" t="s">
        <v>160</v>
      </c>
      <c r="I5" s="103" t="s">
        <v>11</v>
      </c>
      <c r="J5" s="171" t="s">
        <v>222</v>
      </c>
      <c r="K5" s="85" t="s">
        <v>223</v>
      </c>
      <c r="L5" s="172" t="s">
        <v>385</v>
      </c>
      <c r="M5" s="103" t="s">
        <v>160</v>
      </c>
      <c r="N5" s="359" t="s">
        <v>11</v>
      </c>
      <c r="O5" s="360" t="s">
        <v>222</v>
      </c>
      <c r="P5" s="85" t="s">
        <v>223</v>
      </c>
      <c r="Q5" s="172" t="s">
        <v>385</v>
      </c>
      <c r="R5" s="103" t="s">
        <v>160</v>
      </c>
      <c r="S5" s="359" t="s">
        <v>11</v>
      </c>
    </row>
    <row r="6" spans="1:19" ht="127.5" x14ac:dyDescent="0.2">
      <c r="A6" s="361">
        <v>1</v>
      </c>
      <c r="B6" s="206" t="s">
        <v>389</v>
      </c>
      <c r="C6" s="3">
        <v>0</v>
      </c>
      <c r="D6" s="3">
        <v>2</v>
      </c>
      <c r="E6" s="4">
        <v>2335.3000000000002</v>
      </c>
      <c r="F6" s="178">
        <f t="shared" ref="F6:F19" si="0">E6*D6</f>
        <v>4670.6000000000004</v>
      </c>
      <c r="G6" s="174"/>
      <c r="H6" s="94"/>
      <c r="I6" s="102">
        <f t="shared" ref="I6:I19" si="1">G6*H6</f>
        <v>0</v>
      </c>
      <c r="J6" s="75">
        <v>6</v>
      </c>
      <c r="K6" s="75">
        <v>24</v>
      </c>
      <c r="L6" s="76">
        <v>1</v>
      </c>
      <c r="M6" s="102">
        <v>1700</v>
      </c>
      <c r="N6" s="102">
        <f>L6*M6</f>
        <v>1700</v>
      </c>
      <c r="O6" s="266"/>
      <c r="P6" s="75"/>
      <c r="Q6" s="76"/>
      <c r="R6" s="102"/>
      <c r="S6" s="102">
        <f t="shared" ref="S6:S19" si="2">Q6*R6</f>
        <v>0</v>
      </c>
    </row>
    <row r="7" spans="1:19" ht="102" x14ac:dyDescent="0.2">
      <c r="A7" s="361">
        <v>2</v>
      </c>
      <c r="B7" s="206" t="s">
        <v>390</v>
      </c>
      <c r="C7" s="3">
        <v>0</v>
      </c>
      <c r="D7" s="3">
        <v>2</v>
      </c>
      <c r="E7" s="4">
        <v>1706.42</v>
      </c>
      <c r="F7" s="178">
        <f t="shared" si="0"/>
        <v>3412.84</v>
      </c>
      <c r="G7" s="174">
        <v>2</v>
      </c>
      <c r="H7" s="95">
        <v>874</v>
      </c>
      <c r="I7" s="102">
        <f t="shared" si="1"/>
        <v>1748</v>
      </c>
      <c r="J7" s="163" t="s">
        <v>243</v>
      </c>
      <c r="K7" s="116">
        <v>32</v>
      </c>
      <c r="L7" s="112">
        <v>2</v>
      </c>
      <c r="M7" s="113">
        <v>980</v>
      </c>
      <c r="N7" s="102">
        <f>L7*M7</f>
        <v>1960</v>
      </c>
      <c r="O7" s="163"/>
      <c r="P7" s="116"/>
      <c r="Q7" s="112"/>
      <c r="R7" s="113"/>
      <c r="S7" s="102">
        <f t="shared" si="2"/>
        <v>0</v>
      </c>
    </row>
    <row r="8" spans="1:19" ht="76.5" x14ac:dyDescent="0.2">
      <c r="A8" s="361">
        <v>3</v>
      </c>
      <c r="B8" s="206" t="s">
        <v>391</v>
      </c>
      <c r="C8" s="3">
        <v>0</v>
      </c>
      <c r="D8" s="3">
        <v>1</v>
      </c>
      <c r="E8" s="5">
        <v>4635.87</v>
      </c>
      <c r="F8" s="178">
        <f t="shared" si="0"/>
        <v>4635.87</v>
      </c>
      <c r="G8" s="174"/>
      <c r="H8" s="95"/>
      <c r="I8" s="102">
        <f t="shared" si="1"/>
        <v>0</v>
      </c>
      <c r="J8" s="75"/>
      <c r="K8" s="75"/>
      <c r="L8" s="76"/>
      <c r="M8" s="102"/>
      <c r="N8" s="102">
        <f t="shared" ref="N8:N19" si="3">L8*M8</f>
        <v>0</v>
      </c>
      <c r="O8" s="266"/>
      <c r="P8" s="75"/>
      <c r="Q8" s="76"/>
      <c r="R8" s="102"/>
      <c r="S8" s="102">
        <f t="shared" si="2"/>
        <v>0</v>
      </c>
    </row>
    <row r="9" spans="1:19" ht="140.25" x14ac:dyDescent="0.2">
      <c r="A9" s="361">
        <v>4</v>
      </c>
      <c r="B9" s="206" t="s">
        <v>0</v>
      </c>
      <c r="C9" s="3">
        <v>0</v>
      </c>
      <c r="D9" s="3">
        <v>1</v>
      </c>
      <c r="E9" s="5">
        <v>3327.2</v>
      </c>
      <c r="F9" s="178">
        <f t="shared" si="0"/>
        <v>3327.2</v>
      </c>
      <c r="G9" s="174">
        <v>1</v>
      </c>
      <c r="H9" s="95">
        <v>1920</v>
      </c>
      <c r="I9" s="102">
        <f t="shared" si="1"/>
        <v>1920</v>
      </c>
      <c r="J9" s="75"/>
      <c r="K9" s="75"/>
      <c r="L9" s="76"/>
      <c r="M9" s="102"/>
      <c r="N9" s="102">
        <f t="shared" si="3"/>
        <v>0</v>
      </c>
      <c r="O9" s="266"/>
      <c r="P9" s="75"/>
      <c r="Q9" s="76"/>
      <c r="R9" s="102"/>
      <c r="S9" s="102">
        <f t="shared" si="2"/>
        <v>0</v>
      </c>
    </row>
    <row r="10" spans="1:19" ht="89.25" x14ac:dyDescent="0.2">
      <c r="A10" s="361">
        <v>5</v>
      </c>
      <c r="B10" s="207" t="s">
        <v>1</v>
      </c>
      <c r="C10" s="6">
        <v>0</v>
      </c>
      <c r="D10" s="6">
        <v>1</v>
      </c>
      <c r="E10" s="7">
        <v>1789.67</v>
      </c>
      <c r="F10" s="179">
        <f t="shared" si="0"/>
        <v>1789.67</v>
      </c>
      <c r="G10" s="174"/>
      <c r="H10" s="95"/>
      <c r="I10" s="102">
        <f t="shared" si="1"/>
        <v>0</v>
      </c>
      <c r="J10" s="75"/>
      <c r="K10" s="75"/>
      <c r="L10" s="76"/>
      <c r="M10" s="102"/>
      <c r="N10" s="102">
        <f t="shared" si="3"/>
        <v>0</v>
      </c>
      <c r="O10" s="116">
        <v>62015</v>
      </c>
      <c r="P10" s="112">
        <v>44</v>
      </c>
      <c r="Q10" s="269">
        <v>1</v>
      </c>
      <c r="R10" s="270">
        <v>1249</v>
      </c>
      <c r="S10" s="102">
        <f t="shared" si="2"/>
        <v>1249</v>
      </c>
    </row>
    <row r="11" spans="1:19" ht="51" x14ac:dyDescent="0.2">
      <c r="A11" s="361">
        <v>6</v>
      </c>
      <c r="B11" s="208" t="s">
        <v>2</v>
      </c>
      <c r="C11" s="6">
        <v>0</v>
      </c>
      <c r="D11" s="6">
        <v>1</v>
      </c>
      <c r="E11" s="7">
        <v>1821.17</v>
      </c>
      <c r="F11" s="179">
        <f t="shared" si="0"/>
        <v>1821.17</v>
      </c>
      <c r="G11" s="174">
        <v>1</v>
      </c>
      <c r="H11" s="95"/>
      <c r="I11" s="102">
        <f t="shared" si="1"/>
        <v>0</v>
      </c>
      <c r="J11" s="75"/>
      <c r="K11" s="75"/>
      <c r="L11" s="76"/>
      <c r="M11" s="102"/>
      <c r="N11" s="102">
        <f t="shared" si="3"/>
        <v>0</v>
      </c>
      <c r="O11" s="163"/>
      <c r="P11" s="116"/>
      <c r="Q11" s="112"/>
      <c r="R11" s="113"/>
      <c r="S11" s="102">
        <f t="shared" si="2"/>
        <v>0</v>
      </c>
    </row>
    <row r="12" spans="1:19" ht="63.75" x14ac:dyDescent="0.2">
      <c r="A12" s="361">
        <v>7</v>
      </c>
      <c r="B12" s="209" t="s">
        <v>3</v>
      </c>
      <c r="C12" s="3">
        <v>0</v>
      </c>
      <c r="D12" s="3">
        <v>1</v>
      </c>
      <c r="E12" s="4">
        <v>4847.78</v>
      </c>
      <c r="F12" s="178">
        <f t="shared" si="0"/>
        <v>4847.78</v>
      </c>
      <c r="G12" s="174"/>
      <c r="H12" s="95"/>
      <c r="I12" s="102">
        <f t="shared" si="1"/>
        <v>0</v>
      </c>
      <c r="J12" s="75"/>
      <c r="K12" s="75"/>
      <c r="L12" s="76"/>
      <c r="M12" s="102"/>
      <c r="N12" s="102">
        <f t="shared" si="3"/>
        <v>0</v>
      </c>
      <c r="O12" s="116">
        <v>62015</v>
      </c>
      <c r="P12" s="112">
        <v>3</v>
      </c>
      <c r="Q12" s="269">
        <v>1</v>
      </c>
      <c r="R12" s="270">
        <v>2870</v>
      </c>
      <c r="S12" s="102">
        <f t="shared" si="2"/>
        <v>2870</v>
      </c>
    </row>
    <row r="13" spans="1:19" ht="63.75" x14ac:dyDescent="0.2">
      <c r="A13" s="361">
        <v>8</v>
      </c>
      <c r="B13" s="209" t="s">
        <v>4</v>
      </c>
      <c r="C13" s="3">
        <v>0</v>
      </c>
      <c r="D13" s="3">
        <v>1</v>
      </c>
      <c r="E13" s="9">
        <v>6058.11</v>
      </c>
      <c r="F13" s="178">
        <f t="shared" si="0"/>
        <v>6058.11</v>
      </c>
      <c r="G13" s="174"/>
      <c r="H13" s="95"/>
      <c r="I13" s="102">
        <f t="shared" si="1"/>
        <v>0</v>
      </c>
      <c r="J13" s="75">
        <v>6</v>
      </c>
      <c r="K13" s="76">
        <v>40</v>
      </c>
      <c r="L13" s="76">
        <v>1</v>
      </c>
      <c r="M13" s="102">
        <v>1970</v>
      </c>
      <c r="N13" s="102">
        <f t="shared" si="3"/>
        <v>1970</v>
      </c>
      <c r="O13" s="266"/>
      <c r="P13" s="76"/>
      <c r="Q13" s="76"/>
      <c r="R13" s="102"/>
      <c r="S13" s="102">
        <f t="shared" si="2"/>
        <v>0</v>
      </c>
    </row>
    <row r="14" spans="1:19" ht="114.75" x14ac:dyDescent="0.2">
      <c r="A14" s="361">
        <v>9</v>
      </c>
      <c r="B14" s="209" t="s">
        <v>5</v>
      </c>
      <c r="C14" s="3">
        <v>0</v>
      </c>
      <c r="D14" s="3">
        <v>1</v>
      </c>
      <c r="E14" s="9">
        <v>183584.7</v>
      </c>
      <c r="F14" s="178">
        <f t="shared" si="0"/>
        <v>183584.7</v>
      </c>
      <c r="G14" s="174"/>
      <c r="H14" s="95"/>
      <c r="I14" s="102">
        <f t="shared" si="1"/>
        <v>0</v>
      </c>
      <c r="J14" s="75"/>
      <c r="K14" s="75"/>
      <c r="L14" s="76"/>
      <c r="M14" s="102"/>
      <c r="N14" s="102">
        <f t="shared" si="3"/>
        <v>0</v>
      </c>
      <c r="O14" s="266"/>
      <c r="P14" s="75"/>
      <c r="Q14" s="76"/>
      <c r="R14" s="102"/>
      <c r="S14" s="102">
        <f t="shared" si="2"/>
        <v>0</v>
      </c>
    </row>
    <row r="15" spans="1:19" ht="89.25" x14ac:dyDescent="0.2">
      <c r="A15" s="361">
        <v>10</v>
      </c>
      <c r="B15" s="209" t="s">
        <v>6</v>
      </c>
      <c r="C15" s="3">
        <v>0</v>
      </c>
      <c r="D15" s="3">
        <v>1</v>
      </c>
      <c r="E15" s="9">
        <v>138066.6</v>
      </c>
      <c r="F15" s="178">
        <f t="shared" si="0"/>
        <v>138066.6</v>
      </c>
      <c r="G15" s="174"/>
      <c r="H15" s="95"/>
      <c r="I15" s="102">
        <f t="shared" si="1"/>
        <v>0</v>
      </c>
      <c r="J15" s="75"/>
      <c r="K15" s="75"/>
      <c r="L15" s="76"/>
      <c r="M15" s="102"/>
      <c r="N15" s="102">
        <f t="shared" si="3"/>
        <v>0</v>
      </c>
      <c r="O15" s="266"/>
      <c r="P15" s="75"/>
      <c r="Q15" s="76"/>
      <c r="R15" s="102"/>
      <c r="S15" s="102">
        <f t="shared" si="2"/>
        <v>0</v>
      </c>
    </row>
    <row r="16" spans="1:19" ht="63.75" x14ac:dyDescent="0.2">
      <c r="A16" s="361">
        <v>11</v>
      </c>
      <c r="B16" s="209" t="s">
        <v>7</v>
      </c>
      <c r="C16" s="3">
        <v>0</v>
      </c>
      <c r="D16" s="3">
        <v>1</v>
      </c>
      <c r="E16" s="9">
        <v>33319</v>
      </c>
      <c r="F16" s="178">
        <f t="shared" si="0"/>
        <v>33319</v>
      </c>
      <c r="G16" s="174"/>
      <c r="H16" s="95"/>
      <c r="I16" s="102">
        <f t="shared" si="1"/>
        <v>0</v>
      </c>
      <c r="J16" s="75"/>
      <c r="K16" s="75"/>
      <c r="L16" s="76"/>
      <c r="M16" s="102"/>
      <c r="N16" s="102">
        <f t="shared" si="3"/>
        <v>0</v>
      </c>
      <c r="O16" s="266"/>
      <c r="P16" s="75"/>
      <c r="Q16" s="76"/>
      <c r="R16" s="102"/>
      <c r="S16" s="102">
        <f t="shared" si="2"/>
        <v>0</v>
      </c>
    </row>
    <row r="17" spans="1:19" ht="51" x14ac:dyDescent="0.2">
      <c r="A17" s="361">
        <v>12</v>
      </c>
      <c r="B17" s="209" t="s">
        <v>8</v>
      </c>
      <c r="C17" s="3">
        <v>0</v>
      </c>
      <c r="D17" s="3">
        <v>1</v>
      </c>
      <c r="E17" s="9">
        <v>1712.66</v>
      </c>
      <c r="F17" s="178">
        <f t="shared" si="0"/>
        <v>1712.66</v>
      </c>
      <c r="G17" s="174">
        <v>1</v>
      </c>
      <c r="H17" s="95">
        <v>760</v>
      </c>
      <c r="I17" s="102">
        <f t="shared" si="1"/>
        <v>760</v>
      </c>
      <c r="J17" s="75"/>
      <c r="K17" s="75"/>
      <c r="L17" s="76"/>
      <c r="M17" s="102"/>
      <c r="N17" s="102">
        <f t="shared" si="3"/>
        <v>0</v>
      </c>
      <c r="O17" s="266"/>
      <c r="P17" s="75"/>
      <c r="Q17" s="76"/>
      <c r="R17" s="102"/>
      <c r="S17" s="102">
        <f t="shared" si="2"/>
        <v>0</v>
      </c>
    </row>
    <row r="18" spans="1:19" ht="76.5" x14ac:dyDescent="0.2">
      <c r="A18" s="361">
        <v>13</v>
      </c>
      <c r="B18" s="209" t="s">
        <v>9</v>
      </c>
      <c r="C18" s="3">
        <v>0</v>
      </c>
      <c r="D18" s="3">
        <v>1</v>
      </c>
      <c r="E18" s="9">
        <v>3035.18</v>
      </c>
      <c r="F18" s="178">
        <f t="shared" si="0"/>
        <v>3035.18</v>
      </c>
      <c r="G18" s="174"/>
      <c r="H18" s="95"/>
      <c r="I18" s="102">
        <f t="shared" si="1"/>
        <v>0</v>
      </c>
      <c r="J18" s="389">
        <v>6</v>
      </c>
      <c r="K18" s="389">
        <v>48</v>
      </c>
      <c r="L18" s="164">
        <v>1</v>
      </c>
      <c r="M18" s="165">
        <v>6177.67</v>
      </c>
      <c r="N18" s="165">
        <f t="shared" si="3"/>
        <v>6177.67</v>
      </c>
      <c r="O18" s="116"/>
      <c r="P18" s="112"/>
      <c r="Q18" s="269"/>
      <c r="R18" s="270"/>
      <c r="S18" s="102">
        <f t="shared" si="2"/>
        <v>0</v>
      </c>
    </row>
    <row r="19" spans="1:19" ht="127.5" x14ac:dyDescent="0.2">
      <c r="A19" s="361">
        <v>14</v>
      </c>
      <c r="B19" s="209" t="s">
        <v>10</v>
      </c>
      <c r="C19" s="10">
        <v>0</v>
      </c>
      <c r="D19" s="10">
        <v>1</v>
      </c>
      <c r="E19" s="9">
        <v>5163.47</v>
      </c>
      <c r="F19" s="178">
        <f t="shared" si="0"/>
        <v>5163.47</v>
      </c>
      <c r="G19" s="174"/>
      <c r="H19" s="95"/>
      <c r="I19" s="102">
        <f t="shared" si="1"/>
        <v>0</v>
      </c>
      <c r="J19" s="75"/>
      <c r="K19" s="75"/>
      <c r="L19" s="76"/>
      <c r="M19" s="102"/>
      <c r="N19" s="102">
        <f t="shared" si="3"/>
        <v>0</v>
      </c>
      <c r="O19" s="266"/>
      <c r="P19" s="75"/>
      <c r="Q19" s="76"/>
      <c r="R19" s="102"/>
      <c r="S19" s="102">
        <f t="shared" si="2"/>
        <v>0</v>
      </c>
    </row>
    <row r="20" spans="1:19" ht="18" x14ac:dyDescent="0.25">
      <c r="A20" s="361"/>
      <c r="B20" s="210"/>
      <c r="C20" s="11"/>
      <c r="D20" s="12"/>
      <c r="E20" s="13" t="s">
        <v>11</v>
      </c>
      <c r="F20" s="180">
        <f>SUM(F6:F19)</f>
        <v>395444.85</v>
      </c>
      <c r="G20" s="172"/>
      <c r="H20" s="96"/>
      <c r="I20" s="103">
        <f>SUM(I6:I19)</f>
        <v>4428</v>
      </c>
      <c r="J20" s="85"/>
      <c r="K20" s="85"/>
      <c r="L20" s="77"/>
      <c r="M20" s="103" t="s">
        <v>172</v>
      </c>
      <c r="N20" s="140">
        <f>SUM(N6:N19)</f>
        <v>11807.67</v>
      </c>
      <c r="O20" s="173"/>
      <c r="P20" s="85"/>
      <c r="Q20" s="77"/>
      <c r="R20" s="103" t="s">
        <v>172</v>
      </c>
      <c r="S20" s="140">
        <f>SUM(S6:S19)</f>
        <v>4119</v>
      </c>
    </row>
    <row r="21" spans="1:19" s="196" customFormat="1" ht="12.75" customHeight="1" x14ac:dyDescent="0.2">
      <c r="A21" s="361"/>
      <c r="B21" s="547" t="s">
        <v>12</v>
      </c>
      <c r="C21" s="548"/>
      <c r="D21" s="548"/>
      <c r="E21" s="548"/>
      <c r="F21" s="549"/>
      <c r="G21" s="139"/>
      <c r="H21" s="98"/>
      <c r="I21" s="84"/>
      <c r="J21" s="89"/>
      <c r="K21" s="89"/>
      <c r="L21" s="78"/>
      <c r="M21" s="84"/>
      <c r="N21" s="84"/>
      <c r="O21" s="267"/>
      <c r="P21" s="89"/>
      <c r="Q21" s="78"/>
      <c r="R21" s="84"/>
      <c r="S21" s="84"/>
    </row>
    <row r="22" spans="1:19" ht="142.5" x14ac:dyDescent="0.2">
      <c r="A22" s="361">
        <v>15</v>
      </c>
      <c r="B22" s="211" t="s">
        <v>13</v>
      </c>
      <c r="C22" s="3">
        <v>0</v>
      </c>
      <c r="D22" s="3">
        <v>1</v>
      </c>
      <c r="E22" s="4">
        <v>41050</v>
      </c>
      <c r="F22" s="178">
        <f t="shared" ref="F22:F34" si="4">E22*D22</f>
        <v>41050</v>
      </c>
      <c r="G22" s="174"/>
      <c r="H22" s="95"/>
      <c r="I22" s="102">
        <f>G22*H22</f>
        <v>0</v>
      </c>
      <c r="J22" s="75"/>
      <c r="K22" s="75"/>
      <c r="L22" s="76"/>
      <c r="M22" s="102"/>
      <c r="N22" s="102">
        <f>L22*M22</f>
        <v>0</v>
      </c>
      <c r="O22" s="266"/>
      <c r="P22" s="75"/>
      <c r="Q22" s="76"/>
      <c r="R22" s="102"/>
      <c r="S22" s="102">
        <f>Q22*R22</f>
        <v>0</v>
      </c>
    </row>
    <row r="23" spans="1:19" ht="114" x14ac:dyDescent="0.2">
      <c r="A23" s="361">
        <v>16</v>
      </c>
      <c r="B23" s="211" t="s">
        <v>14</v>
      </c>
      <c r="C23" s="3">
        <v>0</v>
      </c>
      <c r="D23" s="3">
        <v>1</v>
      </c>
      <c r="E23" s="4">
        <v>93168</v>
      </c>
      <c r="F23" s="178">
        <f t="shared" si="4"/>
        <v>93168</v>
      </c>
      <c r="G23" s="174"/>
      <c r="H23" s="95"/>
      <c r="I23" s="102">
        <f t="shared" ref="I23:I34" si="5">G23*H23</f>
        <v>0</v>
      </c>
      <c r="J23" s="75"/>
      <c r="K23" s="75"/>
      <c r="L23" s="76"/>
      <c r="M23" s="102"/>
      <c r="N23" s="102">
        <f t="shared" ref="N23:N34" si="6">L23*M23</f>
        <v>0</v>
      </c>
      <c r="O23" s="266"/>
      <c r="P23" s="75"/>
      <c r="Q23" s="76"/>
      <c r="R23" s="102"/>
      <c r="S23" s="102">
        <f t="shared" ref="S23:S34" si="7">Q23*R23</f>
        <v>0</v>
      </c>
    </row>
    <row r="24" spans="1:19" ht="14.25" x14ac:dyDescent="0.2">
      <c r="A24" s="361">
        <v>17</v>
      </c>
      <c r="B24" s="211" t="s">
        <v>152</v>
      </c>
      <c r="C24" s="3">
        <v>1</v>
      </c>
      <c r="D24" s="3">
        <v>1</v>
      </c>
      <c r="E24" s="4">
        <v>1920</v>
      </c>
      <c r="F24" s="178">
        <f t="shared" si="4"/>
        <v>1920</v>
      </c>
      <c r="G24" s="174">
        <v>1</v>
      </c>
      <c r="H24" s="95">
        <v>1920</v>
      </c>
      <c r="I24" s="102">
        <f t="shared" si="5"/>
        <v>1920</v>
      </c>
      <c r="J24" s="75"/>
      <c r="K24" s="75"/>
      <c r="L24" s="76"/>
      <c r="M24" s="102"/>
      <c r="N24" s="102">
        <f t="shared" si="6"/>
        <v>0</v>
      </c>
      <c r="O24" s="266"/>
      <c r="P24" s="75"/>
      <c r="Q24" s="76"/>
      <c r="R24" s="102"/>
      <c r="S24" s="102">
        <f t="shared" si="7"/>
        <v>0</v>
      </c>
    </row>
    <row r="25" spans="1:19" ht="85.5" x14ac:dyDescent="0.2">
      <c r="A25" s="361">
        <v>18</v>
      </c>
      <c r="B25" s="211" t="s">
        <v>19</v>
      </c>
      <c r="C25" s="3">
        <v>0</v>
      </c>
      <c r="D25" s="3">
        <v>1</v>
      </c>
      <c r="E25" s="4">
        <v>98000</v>
      </c>
      <c r="F25" s="178">
        <f t="shared" si="4"/>
        <v>98000</v>
      </c>
      <c r="G25" s="174"/>
      <c r="H25" s="95"/>
      <c r="I25" s="102">
        <f t="shared" si="5"/>
        <v>0</v>
      </c>
      <c r="J25" s="75"/>
      <c r="K25" s="75"/>
      <c r="L25" s="76"/>
      <c r="M25" s="102"/>
      <c r="N25" s="102">
        <f t="shared" si="6"/>
        <v>0</v>
      </c>
      <c r="O25" s="266"/>
      <c r="P25" s="75"/>
      <c r="Q25" s="76"/>
      <c r="R25" s="102"/>
      <c r="S25" s="102">
        <f t="shared" si="7"/>
        <v>0</v>
      </c>
    </row>
    <row r="26" spans="1:19" ht="71.25" x14ac:dyDescent="0.2">
      <c r="A26" s="361">
        <v>19</v>
      </c>
      <c r="B26" s="211" t="s">
        <v>20</v>
      </c>
      <c r="C26" s="3">
        <v>0</v>
      </c>
      <c r="D26" s="3">
        <v>1</v>
      </c>
      <c r="E26" s="4">
        <v>15591.5</v>
      </c>
      <c r="F26" s="178">
        <f t="shared" si="4"/>
        <v>15591.5</v>
      </c>
      <c r="G26" s="174"/>
      <c r="H26" s="95"/>
      <c r="I26" s="102">
        <f t="shared" si="5"/>
        <v>0</v>
      </c>
      <c r="J26" s="75"/>
      <c r="K26" s="75"/>
      <c r="L26" s="76"/>
      <c r="M26" s="102"/>
      <c r="N26" s="102">
        <f t="shared" si="6"/>
        <v>0</v>
      </c>
      <c r="O26" s="266"/>
      <c r="P26" s="75"/>
      <c r="Q26" s="76"/>
      <c r="R26" s="102"/>
      <c r="S26" s="102">
        <f t="shared" si="7"/>
        <v>0</v>
      </c>
    </row>
    <row r="27" spans="1:19" ht="71.25" x14ac:dyDescent="0.2">
      <c r="A27" s="361">
        <v>20</v>
      </c>
      <c r="B27" s="211" t="s">
        <v>21</v>
      </c>
      <c r="C27" s="3">
        <v>0</v>
      </c>
      <c r="D27" s="3">
        <v>1</v>
      </c>
      <c r="E27" s="4">
        <v>6227.5</v>
      </c>
      <c r="F27" s="178">
        <f t="shared" si="4"/>
        <v>6227.5</v>
      </c>
      <c r="G27" s="174"/>
      <c r="H27" s="95"/>
      <c r="I27" s="102">
        <f t="shared" si="5"/>
        <v>0</v>
      </c>
      <c r="J27" s="75"/>
      <c r="K27" s="75"/>
      <c r="L27" s="76"/>
      <c r="M27" s="102"/>
      <c r="N27" s="102">
        <f t="shared" si="6"/>
        <v>0</v>
      </c>
      <c r="O27" s="266"/>
      <c r="P27" s="75"/>
      <c r="Q27" s="76"/>
      <c r="R27" s="102"/>
      <c r="S27" s="102">
        <f t="shared" si="7"/>
        <v>0</v>
      </c>
    </row>
    <row r="28" spans="1:19" ht="71.25" x14ac:dyDescent="0.2">
      <c r="A28" s="361">
        <v>21</v>
      </c>
      <c r="B28" s="211" t="s">
        <v>22</v>
      </c>
      <c r="C28" s="3">
        <v>0</v>
      </c>
      <c r="D28" s="3">
        <v>1</v>
      </c>
      <c r="E28" s="4">
        <v>16859.5</v>
      </c>
      <c r="F28" s="178">
        <f t="shared" si="4"/>
        <v>16859.5</v>
      </c>
      <c r="G28" s="174"/>
      <c r="H28" s="95"/>
      <c r="I28" s="102">
        <f t="shared" si="5"/>
        <v>0</v>
      </c>
      <c r="J28" s="75"/>
      <c r="K28" s="75"/>
      <c r="L28" s="76"/>
      <c r="M28" s="102"/>
      <c r="N28" s="102">
        <f t="shared" si="6"/>
        <v>0</v>
      </c>
      <c r="O28" s="266"/>
      <c r="P28" s="75"/>
      <c r="Q28" s="76"/>
      <c r="R28" s="102"/>
      <c r="S28" s="102">
        <f t="shared" si="7"/>
        <v>0</v>
      </c>
    </row>
    <row r="29" spans="1:19" ht="57" x14ac:dyDescent="0.2">
      <c r="A29" s="361">
        <v>22</v>
      </c>
      <c r="B29" s="211" t="s">
        <v>23</v>
      </c>
      <c r="C29" s="3">
        <v>0</v>
      </c>
      <c r="D29" s="3">
        <v>1</v>
      </c>
      <c r="E29" s="4">
        <v>8329</v>
      </c>
      <c r="F29" s="178">
        <f t="shared" si="4"/>
        <v>8329</v>
      </c>
      <c r="G29" s="174"/>
      <c r="H29" s="95"/>
      <c r="I29" s="102">
        <f t="shared" si="5"/>
        <v>0</v>
      </c>
      <c r="J29" s="75"/>
      <c r="K29" s="75"/>
      <c r="L29" s="76"/>
      <c r="M29" s="102"/>
      <c r="N29" s="102">
        <f t="shared" si="6"/>
        <v>0</v>
      </c>
      <c r="O29" s="266"/>
      <c r="P29" s="75"/>
      <c r="Q29" s="76"/>
      <c r="R29" s="102"/>
      <c r="S29" s="102">
        <f t="shared" si="7"/>
        <v>0</v>
      </c>
    </row>
    <row r="30" spans="1:19" ht="150" x14ac:dyDescent="0.25">
      <c r="A30" s="361">
        <v>23</v>
      </c>
      <c r="B30" s="212" t="s">
        <v>30</v>
      </c>
      <c r="C30" s="14">
        <v>0</v>
      </c>
      <c r="D30" s="14">
        <v>1</v>
      </c>
      <c r="E30" s="15">
        <v>8900</v>
      </c>
      <c r="F30" s="178">
        <f t="shared" si="4"/>
        <v>8900</v>
      </c>
      <c r="G30" s="174"/>
      <c r="H30" s="95"/>
      <c r="I30" s="102">
        <f t="shared" si="5"/>
        <v>0</v>
      </c>
      <c r="J30" s="75"/>
      <c r="K30" s="75"/>
      <c r="L30" s="76"/>
      <c r="M30" s="102"/>
      <c r="N30" s="102">
        <f t="shared" si="6"/>
        <v>0</v>
      </c>
      <c r="O30" s="266"/>
      <c r="P30" s="75"/>
      <c r="Q30" s="76"/>
      <c r="R30" s="102"/>
      <c r="S30" s="102">
        <f t="shared" si="7"/>
        <v>0</v>
      </c>
    </row>
    <row r="31" spans="1:19" ht="255" x14ac:dyDescent="0.25">
      <c r="A31" s="361">
        <v>24</v>
      </c>
      <c r="B31" s="212" t="s">
        <v>31</v>
      </c>
      <c r="C31" s="14">
        <v>0</v>
      </c>
      <c r="D31" s="14">
        <v>1</v>
      </c>
      <c r="E31" s="15">
        <v>58000</v>
      </c>
      <c r="F31" s="178">
        <f t="shared" si="4"/>
        <v>58000</v>
      </c>
      <c r="G31" s="174"/>
      <c r="H31" s="95"/>
      <c r="I31" s="102">
        <f t="shared" si="5"/>
        <v>0</v>
      </c>
      <c r="J31" s="75"/>
      <c r="K31" s="75"/>
      <c r="L31" s="76"/>
      <c r="M31" s="102"/>
      <c r="N31" s="102">
        <f t="shared" si="6"/>
        <v>0</v>
      </c>
      <c r="O31" s="266"/>
      <c r="P31" s="75"/>
      <c r="Q31" s="76"/>
      <c r="R31" s="102"/>
      <c r="S31" s="102">
        <f t="shared" si="7"/>
        <v>0</v>
      </c>
    </row>
    <row r="32" spans="1:19" ht="30" x14ac:dyDescent="0.25">
      <c r="A32" s="361">
        <v>25</v>
      </c>
      <c r="B32" s="212" t="s">
        <v>32</v>
      </c>
      <c r="C32" s="14">
        <v>0</v>
      </c>
      <c r="D32" s="14">
        <v>1</v>
      </c>
      <c r="E32" s="15">
        <v>4900</v>
      </c>
      <c r="F32" s="178">
        <f t="shared" si="4"/>
        <v>4900</v>
      </c>
      <c r="G32" s="174"/>
      <c r="H32" s="95"/>
      <c r="I32" s="102">
        <f t="shared" si="5"/>
        <v>0</v>
      </c>
      <c r="J32" s="75"/>
      <c r="K32" s="75"/>
      <c r="L32" s="76"/>
      <c r="M32" s="102"/>
      <c r="N32" s="102">
        <f t="shared" si="6"/>
        <v>0</v>
      </c>
      <c r="O32" s="266"/>
      <c r="P32" s="75"/>
      <c r="Q32" s="76"/>
      <c r="R32" s="102"/>
      <c r="S32" s="102">
        <f t="shared" si="7"/>
        <v>0</v>
      </c>
    </row>
    <row r="33" spans="1:19" ht="30" x14ac:dyDescent="0.25">
      <c r="A33" s="361">
        <v>26</v>
      </c>
      <c r="B33" s="212" t="s">
        <v>33</v>
      </c>
      <c r="C33" s="14">
        <v>0</v>
      </c>
      <c r="D33" s="14">
        <v>1</v>
      </c>
      <c r="E33" s="15">
        <v>18460</v>
      </c>
      <c r="F33" s="178">
        <f t="shared" si="4"/>
        <v>18460</v>
      </c>
      <c r="G33" s="174"/>
      <c r="H33" s="95"/>
      <c r="I33" s="102">
        <f t="shared" si="5"/>
        <v>0</v>
      </c>
      <c r="J33" s="75"/>
      <c r="K33" s="75"/>
      <c r="L33" s="76"/>
      <c r="M33" s="102"/>
      <c r="N33" s="102">
        <f t="shared" si="6"/>
        <v>0</v>
      </c>
      <c r="O33" s="266"/>
      <c r="P33" s="75"/>
      <c r="Q33" s="76"/>
      <c r="R33" s="102"/>
      <c r="S33" s="102">
        <f t="shared" si="7"/>
        <v>0</v>
      </c>
    </row>
    <row r="34" spans="1:19" ht="30" x14ac:dyDescent="0.25">
      <c r="A34" s="361">
        <v>27</v>
      </c>
      <c r="B34" s="212" t="s">
        <v>34</v>
      </c>
      <c r="C34" s="14">
        <v>0</v>
      </c>
      <c r="D34" s="14">
        <v>1</v>
      </c>
      <c r="E34" s="15">
        <v>14900</v>
      </c>
      <c r="F34" s="178">
        <f t="shared" si="4"/>
        <v>14900</v>
      </c>
      <c r="G34" s="174"/>
      <c r="H34" s="95"/>
      <c r="I34" s="102">
        <f t="shared" si="5"/>
        <v>0</v>
      </c>
      <c r="J34" s="75"/>
      <c r="K34" s="75"/>
      <c r="L34" s="76"/>
      <c r="M34" s="102"/>
      <c r="N34" s="102">
        <f t="shared" si="6"/>
        <v>0</v>
      </c>
      <c r="O34" s="266"/>
      <c r="P34" s="75"/>
      <c r="Q34" s="76"/>
      <c r="R34" s="102"/>
      <c r="S34" s="102">
        <f t="shared" si="7"/>
        <v>0</v>
      </c>
    </row>
    <row r="35" spans="1:19" ht="12.75" customHeight="1" x14ac:dyDescent="0.2">
      <c r="A35" s="361"/>
      <c r="B35" s="213"/>
      <c r="C35" s="16"/>
      <c r="D35" s="17"/>
      <c r="E35" s="18" t="s">
        <v>11</v>
      </c>
      <c r="F35" s="181">
        <f>SUM(F22:F34)</f>
        <v>386305.5</v>
      </c>
      <c r="G35" s="172"/>
      <c r="H35" s="96"/>
      <c r="I35" s="103">
        <f>SUM(I22:I34)</f>
        <v>1920</v>
      </c>
      <c r="J35" s="85"/>
      <c r="K35" s="85"/>
      <c r="L35" s="77"/>
      <c r="M35" s="103" t="s">
        <v>172</v>
      </c>
      <c r="N35" s="103">
        <f>SUM(N22:N34)</f>
        <v>0</v>
      </c>
      <c r="O35" s="173"/>
      <c r="P35" s="85"/>
      <c r="Q35" s="77"/>
      <c r="R35" s="103" t="s">
        <v>172</v>
      </c>
      <c r="S35" s="103">
        <f>SUM(S22:S34)</f>
        <v>0</v>
      </c>
    </row>
    <row r="36" spans="1:19" s="196" customFormat="1" ht="12.75" customHeight="1" x14ac:dyDescent="0.2">
      <c r="A36" s="361"/>
      <c r="B36" s="547" t="s">
        <v>35</v>
      </c>
      <c r="C36" s="548"/>
      <c r="D36" s="548"/>
      <c r="E36" s="548"/>
      <c r="F36" s="549"/>
      <c r="G36" s="139"/>
      <c r="H36" s="98"/>
      <c r="I36" s="84"/>
      <c r="J36" s="89"/>
      <c r="K36" s="89"/>
      <c r="L36" s="78"/>
      <c r="M36" s="84"/>
      <c r="N36" s="84"/>
      <c r="O36" s="267"/>
      <c r="P36" s="89"/>
      <c r="Q36" s="78"/>
      <c r="R36" s="84"/>
      <c r="S36" s="84"/>
    </row>
    <row r="37" spans="1:19" ht="12.75" customHeight="1" x14ac:dyDescent="0.2">
      <c r="A37" s="361">
        <v>28</v>
      </c>
      <c r="B37" s="214" t="s">
        <v>36</v>
      </c>
      <c r="C37" s="19">
        <v>0</v>
      </c>
      <c r="D37" s="19">
        <v>1</v>
      </c>
      <c r="E37" s="20">
        <v>2335.3000000000002</v>
      </c>
      <c r="F37" s="182">
        <f t="shared" ref="F37:F59" si="8">D37*E37</f>
        <v>2335.3000000000002</v>
      </c>
      <c r="G37" s="174"/>
      <c r="H37" s="95"/>
      <c r="I37" s="102">
        <f>G37*H37</f>
        <v>0</v>
      </c>
      <c r="J37" s="116">
        <v>6</v>
      </c>
      <c r="K37" s="116">
        <v>24</v>
      </c>
      <c r="L37" s="112">
        <v>1</v>
      </c>
      <c r="M37" s="113">
        <v>1700</v>
      </c>
      <c r="N37" s="102">
        <f t="shared" ref="N37:N59" si="9">L37*M37</f>
        <v>1700</v>
      </c>
      <c r="O37" s="163"/>
      <c r="P37" s="116"/>
      <c r="Q37" s="112"/>
      <c r="R37" s="113"/>
      <c r="S37" s="102">
        <f>Q37*R37</f>
        <v>0</v>
      </c>
    </row>
    <row r="38" spans="1:19" x14ac:dyDescent="0.2">
      <c r="A38" s="361">
        <v>29</v>
      </c>
      <c r="B38" s="214" t="s">
        <v>37</v>
      </c>
      <c r="C38" s="19">
        <v>0</v>
      </c>
      <c r="D38" s="19">
        <v>1</v>
      </c>
      <c r="E38" s="20">
        <v>1706.42</v>
      </c>
      <c r="F38" s="182">
        <f t="shared" si="8"/>
        <v>1706.42</v>
      </c>
      <c r="G38" s="174">
        <v>1</v>
      </c>
      <c r="H38" s="95">
        <v>874</v>
      </c>
      <c r="I38" s="102">
        <f t="shared" ref="I38:I59" si="10">G38*H38</f>
        <v>874</v>
      </c>
      <c r="J38" s="162" t="s">
        <v>243</v>
      </c>
      <c r="K38" s="122">
        <v>32</v>
      </c>
      <c r="L38" s="112">
        <v>1</v>
      </c>
      <c r="M38" s="113">
        <v>980</v>
      </c>
      <c r="N38" s="102">
        <f t="shared" si="9"/>
        <v>980</v>
      </c>
      <c r="O38" s="162"/>
      <c r="P38" s="122"/>
      <c r="Q38" s="112"/>
      <c r="R38" s="113"/>
      <c r="S38" s="102">
        <f t="shared" ref="S38:S59" si="11">Q38*R38</f>
        <v>0</v>
      </c>
    </row>
    <row r="39" spans="1:19" x14ac:dyDescent="0.2">
      <c r="A39" s="361">
        <v>30</v>
      </c>
      <c r="B39" s="214" t="s">
        <v>38</v>
      </c>
      <c r="C39" s="19">
        <v>0</v>
      </c>
      <c r="D39" s="19">
        <v>6</v>
      </c>
      <c r="E39" s="20">
        <v>1158</v>
      </c>
      <c r="F39" s="182">
        <f t="shared" si="8"/>
        <v>6948</v>
      </c>
      <c r="G39" s="174">
        <v>6</v>
      </c>
      <c r="H39" s="95">
        <v>376</v>
      </c>
      <c r="I39" s="102">
        <f t="shared" si="10"/>
        <v>2256</v>
      </c>
      <c r="J39" s="75"/>
      <c r="K39" s="75"/>
      <c r="L39" s="76"/>
      <c r="M39" s="102"/>
      <c r="N39" s="102">
        <f t="shared" si="9"/>
        <v>0</v>
      </c>
      <c r="O39" s="266"/>
      <c r="P39" s="75"/>
      <c r="Q39" s="76"/>
      <c r="R39" s="102"/>
      <c r="S39" s="102">
        <f t="shared" si="11"/>
        <v>0</v>
      </c>
    </row>
    <row r="40" spans="1:19" x14ac:dyDescent="0.2">
      <c r="A40" s="361">
        <v>31</v>
      </c>
      <c r="B40" s="214" t="s">
        <v>39</v>
      </c>
      <c r="C40" s="19">
        <v>0</v>
      </c>
      <c r="D40" s="19">
        <v>6</v>
      </c>
      <c r="E40" s="20">
        <v>500</v>
      </c>
      <c r="F40" s="182">
        <f t="shared" si="8"/>
        <v>3000</v>
      </c>
      <c r="G40" s="174">
        <v>6</v>
      </c>
      <c r="H40" s="95">
        <v>436</v>
      </c>
      <c r="I40" s="102">
        <f t="shared" si="10"/>
        <v>2616</v>
      </c>
      <c r="J40" s="75"/>
      <c r="K40" s="75"/>
      <c r="L40" s="76"/>
      <c r="M40" s="102"/>
      <c r="N40" s="102">
        <f t="shared" si="9"/>
        <v>0</v>
      </c>
      <c r="O40" s="266"/>
      <c r="P40" s="75"/>
      <c r="Q40" s="76"/>
      <c r="R40" s="102"/>
      <c r="S40" s="102">
        <f t="shared" si="11"/>
        <v>0</v>
      </c>
    </row>
    <row r="41" spans="1:19" x14ac:dyDescent="0.2">
      <c r="A41" s="361">
        <v>32</v>
      </c>
      <c r="B41" s="214" t="s">
        <v>40</v>
      </c>
      <c r="C41" s="19">
        <v>0</v>
      </c>
      <c r="D41" s="19">
        <v>1</v>
      </c>
      <c r="E41" s="20">
        <v>4635.87</v>
      </c>
      <c r="F41" s="182">
        <f t="shared" si="8"/>
        <v>4635.87</v>
      </c>
      <c r="G41" s="174"/>
      <c r="H41" s="95"/>
      <c r="I41" s="102">
        <f t="shared" si="10"/>
        <v>0</v>
      </c>
      <c r="J41" s="75"/>
      <c r="K41" s="75"/>
      <c r="L41" s="76"/>
      <c r="M41" s="102"/>
      <c r="N41" s="102">
        <f t="shared" si="9"/>
        <v>0</v>
      </c>
      <c r="O41" s="266"/>
      <c r="P41" s="75"/>
      <c r="Q41" s="76"/>
      <c r="R41" s="102"/>
      <c r="S41" s="102">
        <f t="shared" si="11"/>
        <v>0</v>
      </c>
    </row>
    <row r="42" spans="1:19" x14ac:dyDescent="0.2">
      <c r="A42" s="361">
        <v>33</v>
      </c>
      <c r="B42" s="215" t="s">
        <v>41</v>
      </c>
      <c r="C42" s="19">
        <v>0</v>
      </c>
      <c r="D42" s="19">
        <v>2</v>
      </c>
      <c r="E42" s="20">
        <v>3327.2</v>
      </c>
      <c r="F42" s="182">
        <f t="shared" si="8"/>
        <v>6654.4</v>
      </c>
      <c r="G42" s="174">
        <v>1</v>
      </c>
      <c r="H42" s="95">
        <v>1920</v>
      </c>
      <c r="I42" s="102">
        <f t="shared" si="10"/>
        <v>1920</v>
      </c>
      <c r="J42" s="75"/>
      <c r="K42" s="75"/>
      <c r="L42" s="76"/>
      <c r="M42" s="102"/>
      <c r="N42" s="102">
        <f t="shared" si="9"/>
        <v>0</v>
      </c>
      <c r="O42" s="266"/>
      <c r="P42" s="75"/>
      <c r="Q42" s="76"/>
      <c r="R42" s="102"/>
      <c r="S42" s="102">
        <f t="shared" si="11"/>
        <v>0</v>
      </c>
    </row>
    <row r="43" spans="1:19" x14ac:dyDescent="0.2">
      <c r="A43" s="361">
        <v>34</v>
      </c>
      <c r="B43" s="214" t="s">
        <v>42</v>
      </c>
      <c r="C43" s="19">
        <v>0</v>
      </c>
      <c r="D43" s="19">
        <v>1</v>
      </c>
      <c r="E43" s="20">
        <v>1789.67</v>
      </c>
      <c r="F43" s="182">
        <f t="shared" si="8"/>
        <v>1789.67</v>
      </c>
      <c r="G43" s="174"/>
      <c r="H43" s="95"/>
      <c r="I43" s="102">
        <f t="shared" si="10"/>
        <v>0</v>
      </c>
      <c r="J43" s="116"/>
      <c r="K43" s="116"/>
      <c r="L43" s="112"/>
      <c r="M43" s="113"/>
      <c r="N43" s="113">
        <f t="shared" si="9"/>
        <v>0</v>
      </c>
      <c r="O43" s="116">
        <v>62015</v>
      </c>
      <c r="P43" s="112">
        <v>44</v>
      </c>
      <c r="Q43" s="269">
        <v>1</v>
      </c>
      <c r="R43" s="270">
        <v>1249</v>
      </c>
      <c r="S43" s="113">
        <f t="shared" si="11"/>
        <v>1249</v>
      </c>
    </row>
    <row r="44" spans="1:19" ht="25.5" x14ac:dyDescent="0.2">
      <c r="A44" s="361">
        <v>35</v>
      </c>
      <c r="B44" s="284" t="s">
        <v>43</v>
      </c>
      <c r="C44" s="285">
        <v>0</v>
      </c>
      <c r="D44" s="285">
        <v>1</v>
      </c>
      <c r="E44" s="286">
        <v>5163.47</v>
      </c>
      <c r="F44" s="287">
        <f t="shared" si="8"/>
        <v>5163.47</v>
      </c>
      <c r="G44" s="174"/>
      <c r="H44" s="95"/>
      <c r="I44" s="102">
        <f t="shared" si="10"/>
        <v>0</v>
      </c>
      <c r="J44" s="116"/>
      <c r="K44" s="116"/>
      <c r="L44" s="112"/>
      <c r="M44" s="113"/>
      <c r="N44" s="113">
        <f t="shared" si="9"/>
        <v>0</v>
      </c>
      <c r="O44" s="116">
        <v>62015</v>
      </c>
      <c r="P44" s="112">
        <v>45</v>
      </c>
      <c r="Q44" s="269">
        <v>1</v>
      </c>
      <c r="R44" s="270">
        <v>13300</v>
      </c>
      <c r="S44" s="113">
        <f t="shared" si="11"/>
        <v>13300</v>
      </c>
    </row>
    <row r="45" spans="1:19" x14ac:dyDescent="0.2">
      <c r="A45" s="361">
        <v>36</v>
      </c>
      <c r="B45" s="284" t="s">
        <v>44</v>
      </c>
      <c r="C45" s="285">
        <v>0</v>
      </c>
      <c r="D45" s="285">
        <v>2</v>
      </c>
      <c r="E45" s="286">
        <v>1821.17</v>
      </c>
      <c r="F45" s="287">
        <f t="shared" si="8"/>
        <v>3642.34</v>
      </c>
      <c r="G45" s="174">
        <v>2</v>
      </c>
      <c r="H45" s="95">
        <v>1260</v>
      </c>
      <c r="I45" s="102">
        <f t="shared" si="10"/>
        <v>2520</v>
      </c>
      <c r="J45" s="116">
        <v>6</v>
      </c>
      <c r="K45" s="116">
        <v>5</v>
      </c>
      <c r="L45" s="112">
        <v>1</v>
      </c>
      <c r="M45" s="113">
        <v>1655</v>
      </c>
      <c r="N45" s="113">
        <f t="shared" si="9"/>
        <v>1655</v>
      </c>
      <c r="O45" s="163"/>
      <c r="P45" s="116"/>
      <c r="Q45" s="112"/>
      <c r="R45" s="113"/>
      <c r="S45" s="113">
        <f t="shared" si="11"/>
        <v>0</v>
      </c>
    </row>
    <row r="46" spans="1:19" x14ac:dyDescent="0.2">
      <c r="A46" s="361">
        <v>37</v>
      </c>
      <c r="B46" s="284" t="s">
        <v>45</v>
      </c>
      <c r="C46" s="285">
        <v>0</v>
      </c>
      <c r="D46" s="285">
        <v>1</v>
      </c>
      <c r="E46" s="286">
        <v>4847.58</v>
      </c>
      <c r="F46" s="287">
        <f t="shared" si="8"/>
        <v>4847.58</v>
      </c>
      <c r="G46" s="174"/>
      <c r="H46" s="95"/>
      <c r="I46" s="102">
        <f t="shared" si="10"/>
        <v>0</v>
      </c>
      <c r="J46" s="116">
        <v>6</v>
      </c>
      <c r="K46" s="116">
        <v>3</v>
      </c>
      <c r="L46" s="112">
        <v>1</v>
      </c>
      <c r="M46" s="113">
        <v>2870</v>
      </c>
      <c r="N46" s="113">
        <f t="shared" si="9"/>
        <v>2870</v>
      </c>
      <c r="O46" s="163"/>
      <c r="P46" s="116"/>
      <c r="Q46" s="112"/>
      <c r="R46" s="113"/>
      <c r="S46" s="113">
        <f t="shared" si="11"/>
        <v>0</v>
      </c>
    </row>
    <row r="47" spans="1:19" x14ac:dyDescent="0.2">
      <c r="A47" s="361">
        <v>38</v>
      </c>
      <c r="B47" s="284" t="s">
        <v>46</v>
      </c>
      <c r="C47" s="285">
        <v>0</v>
      </c>
      <c r="D47" s="285">
        <v>1</v>
      </c>
      <c r="E47" s="286">
        <v>3035.18</v>
      </c>
      <c r="F47" s="287">
        <f t="shared" si="8"/>
        <v>3035.18</v>
      </c>
      <c r="G47" s="174"/>
      <c r="H47" s="95"/>
      <c r="I47" s="102">
        <f t="shared" si="10"/>
        <v>0</v>
      </c>
      <c r="J47" s="116">
        <v>6</v>
      </c>
      <c r="K47" s="116">
        <v>48</v>
      </c>
      <c r="L47" s="112">
        <v>1</v>
      </c>
      <c r="M47" s="113">
        <v>6177.67</v>
      </c>
      <c r="N47" s="113">
        <f t="shared" si="9"/>
        <v>6177.67</v>
      </c>
      <c r="O47" s="116"/>
      <c r="P47" s="112"/>
      <c r="Q47" s="269"/>
      <c r="R47" s="270"/>
      <c r="S47" s="113">
        <f t="shared" si="11"/>
        <v>0</v>
      </c>
    </row>
    <row r="48" spans="1:19" x14ac:dyDescent="0.2">
      <c r="A48" s="361">
        <v>39</v>
      </c>
      <c r="B48" s="284" t="s">
        <v>47</v>
      </c>
      <c r="C48" s="285">
        <v>0</v>
      </c>
      <c r="D48" s="285">
        <v>2</v>
      </c>
      <c r="E48" s="286">
        <v>1712.66</v>
      </c>
      <c r="F48" s="287">
        <f t="shared" si="8"/>
        <v>3425.32</v>
      </c>
      <c r="G48" s="174"/>
      <c r="H48" s="95"/>
      <c r="I48" s="102">
        <f t="shared" si="10"/>
        <v>0</v>
      </c>
      <c r="J48" s="163" t="s">
        <v>243</v>
      </c>
      <c r="K48" s="116">
        <v>38</v>
      </c>
      <c r="L48" s="112">
        <v>2</v>
      </c>
      <c r="M48" s="113">
        <v>1179</v>
      </c>
      <c r="N48" s="113">
        <f t="shared" si="9"/>
        <v>2358</v>
      </c>
      <c r="O48" s="163"/>
      <c r="P48" s="116"/>
      <c r="Q48" s="112"/>
      <c r="R48" s="113"/>
      <c r="S48" s="113">
        <f t="shared" si="11"/>
        <v>0</v>
      </c>
    </row>
    <row r="49" spans="1:19" x14ac:dyDescent="0.2">
      <c r="A49" s="361">
        <v>40</v>
      </c>
      <c r="B49" s="284" t="s">
        <v>48</v>
      </c>
      <c r="C49" s="285">
        <v>0</v>
      </c>
      <c r="D49" s="285">
        <v>1</v>
      </c>
      <c r="E49" s="286">
        <v>4218.72</v>
      </c>
      <c r="F49" s="287">
        <f t="shared" si="8"/>
        <v>4218.72</v>
      </c>
      <c r="G49" s="174"/>
      <c r="H49" s="95"/>
      <c r="I49" s="102">
        <f t="shared" si="10"/>
        <v>0</v>
      </c>
      <c r="J49" s="116"/>
      <c r="K49" s="116"/>
      <c r="L49" s="112"/>
      <c r="M49" s="113"/>
      <c r="N49" s="113">
        <f t="shared" si="9"/>
        <v>0</v>
      </c>
      <c r="O49" s="163"/>
      <c r="P49" s="116"/>
      <c r="Q49" s="112"/>
      <c r="R49" s="113"/>
      <c r="S49" s="113">
        <f t="shared" si="11"/>
        <v>0</v>
      </c>
    </row>
    <row r="50" spans="1:19" x14ac:dyDescent="0.2">
      <c r="A50" s="361">
        <v>41</v>
      </c>
      <c r="B50" s="284" t="s">
        <v>49</v>
      </c>
      <c r="C50" s="285">
        <v>0</v>
      </c>
      <c r="D50" s="285">
        <v>1</v>
      </c>
      <c r="E50" s="286">
        <v>2020.78</v>
      </c>
      <c r="F50" s="287">
        <f t="shared" si="8"/>
        <v>2020.78</v>
      </c>
      <c r="G50" s="174"/>
      <c r="H50" s="95"/>
      <c r="I50" s="102">
        <f t="shared" si="10"/>
        <v>0</v>
      </c>
      <c r="J50" s="116"/>
      <c r="K50" s="116"/>
      <c r="L50" s="112"/>
      <c r="M50" s="113"/>
      <c r="N50" s="113">
        <f t="shared" si="9"/>
        <v>0</v>
      </c>
      <c r="O50" s="116">
        <v>62015</v>
      </c>
      <c r="P50" s="112">
        <v>47</v>
      </c>
      <c r="Q50" s="269">
        <v>1</v>
      </c>
      <c r="R50" s="270">
        <v>1800</v>
      </c>
      <c r="S50" s="113">
        <f t="shared" si="11"/>
        <v>1800</v>
      </c>
    </row>
    <row r="51" spans="1:19" x14ac:dyDescent="0.2">
      <c r="A51" s="361">
        <v>42</v>
      </c>
      <c r="B51" s="284" t="s">
        <v>50</v>
      </c>
      <c r="C51" s="285">
        <v>0</v>
      </c>
      <c r="D51" s="285">
        <v>1</v>
      </c>
      <c r="E51" s="286">
        <v>15000</v>
      </c>
      <c r="F51" s="287">
        <f t="shared" si="8"/>
        <v>15000</v>
      </c>
      <c r="G51" s="174">
        <v>1</v>
      </c>
      <c r="H51" s="95">
        <v>2329.9899999999998</v>
      </c>
      <c r="I51" s="102">
        <f t="shared" si="10"/>
        <v>2329.9899999999998</v>
      </c>
      <c r="J51" s="116"/>
      <c r="K51" s="116"/>
      <c r="L51" s="112"/>
      <c r="M51" s="113"/>
      <c r="N51" s="113">
        <f t="shared" si="9"/>
        <v>0</v>
      </c>
      <c r="O51" s="163"/>
      <c r="P51" s="116"/>
      <c r="Q51" s="112"/>
      <c r="R51" s="113"/>
      <c r="S51" s="113">
        <f t="shared" si="11"/>
        <v>0</v>
      </c>
    </row>
    <row r="52" spans="1:19" x14ac:dyDescent="0.2">
      <c r="A52" s="361">
        <v>43</v>
      </c>
      <c r="B52" s="284" t="s">
        <v>51</v>
      </c>
      <c r="C52" s="285">
        <v>0</v>
      </c>
      <c r="D52" s="285">
        <v>1</v>
      </c>
      <c r="E52" s="286">
        <v>2115.4</v>
      </c>
      <c r="F52" s="287">
        <f t="shared" si="8"/>
        <v>2115.4</v>
      </c>
      <c r="G52" s="174"/>
      <c r="H52" s="95"/>
      <c r="I52" s="102">
        <f t="shared" si="10"/>
        <v>0</v>
      </c>
      <c r="J52" s="116">
        <v>6</v>
      </c>
      <c r="K52" s="112">
        <v>40</v>
      </c>
      <c r="L52" s="112">
        <v>1</v>
      </c>
      <c r="M52" s="113">
        <v>1970</v>
      </c>
      <c r="N52" s="113">
        <f t="shared" si="9"/>
        <v>1970</v>
      </c>
      <c r="O52" s="163"/>
      <c r="P52" s="112"/>
      <c r="Q52" s="112"/>
      <c r="R52" s="113"/>
      <c r="S52" s="113">
        <f t="shared" si="11"/>
        <v>0</v>
      </c>
    </row>
    <row r="53" spans="1:19" x14ac:dyDescent="0.2">
      <c r="A53" s="361">
        <v>44</v>
      </c>
      <c r="B53" s="284" t="s">
        <v>52</v>
      </c>
      <c r="C53" s="285">
        <v>0</v>
      </c>
      <c r="D53" s="285">
        <v>1</v>
      </c>
      <c r="E53" s="286">
        <v>6058.11</v>
      </c>
      <c r="F53" s="287">
        <f t="shared" si="8"/>
        <v>6058.11</v>
      </c>
      <c r="G53" s="174"/>
      <c r="H53" s="95"/>
      <c r="I53" s="102">
        <f t="shared" si="10"/>
        <v>0</v>
      </c>
      <c r="J53" s="116"/>
      <c r="K53" s="116"/>
      <c r="L53" s="112"/>
      <c r="M53" s="113"/>
      <c r="N53" s="113">
        <f t="shared" si="9"/>
        <v>0</v>
      </c>
      <c r="O53" s="163"/>
      <c r="P53" s="116"/>
      <c r="Q53" s="112"/>
      <c r="R53" s="113"/>
      <c r="S53" s="113">
        <f t="shared" si="11"/>
        <v>0</v>
      </c>
    </row>
    <row r="54" spans="1:19" x14ac:dyDescent="0.2">
      <c r="A54" s="361">
        <v>45</v>
      </c>
      <c r="B54" s="284" t="s">
        <v>53</v>
      </c>
      <c r="C54" s="285">
        <v>0</v>
      </c>
      <c r="D54" s="285">
        <v>2</v>
      </c>
      <c r="E54" s="286">
        <v>1186.3</v>
      </c>
      <c r="F54" s="287">
        <f t="shared" si="8"/>
        <v>2372.6</v>
      </c>
      <c r="G54" s="174"/>
      <c r="H54" s="95"/>
      <c r="I54" s="102">
        <f t="shared" si="10"/>
        <v>0</v>
      </c>
      <c r="J54" s="116"/>
      <c r="K54" s="116"/>
      <c r="L54" s="112"/>
      <c r="M54" s="113"/>
      <c r="N54" s="113">
        <f t="shared" si="9"/>
        <v>0</v>
      </c>
      <c r="O54" s="163"/>
      <c r="P54" s="116"/>
      <c r="Q54" s="112"/>
      <c r="R54" s="113"/>
      <c r="S54" s="113">
        <f t="shared" si="11"/>
        <v>0</v>
      </c>
    </row>
    <row r="55" spans="1:19" x14ac:dyDescent="0.2">
      <c r="A55" s="361">
        <v>46</v>
      </c>
      <c r="B55" s="284" t="s">
        <v>54</v>
      </c>
      <c r="C55" s="285">
        <v>0</v>
      </c>
      <c r="D55" s="285">
        <v>1</v>
      </c>
      <c r="E55" s="286">
        <v>10110</v>
      </c>
      <c r="F55" s="287">
        <f t="shared" si="8"/>
        <v>10110</v>
      </c>
      <c r="G55" s="174"/>
      <c r="H55" s="95"/>
      <c r="I55" s="102">
        <f t="shared" si="10"/>
        <v>0</v>
      </c>
      <c r="J55" s="116"/>
      <c r="K55" s="116"/>
      <c r="L55" s="112"/>
      <c r="M55" s="113"/>
      <c r="N55" s="113">
        <f t="shared" si="9"/>
        <v>0</v>
      </c>
      <c r="O55" s="116">
        <v>72015</v>
      </c>
      <c r="P55" s="112">
        <v>22</v>
      </c>
      <c r="Q55" s="269">
        <v>1</v>
      </c>
      <c r="R55" s="270">
        <v>10100</v>
      </c>
      <c r="S55" s="113">
        <f t="shared" si="11"/>
        <v>10100</v>
      </c>
    </row>
    <row r="56" spans="1:19" x14ac:dyDescent="0.2">
      <c r="A56" s="361">
        <v>47</v>
      </c>
      <c r="B56" s="284" t="s">
        <v>55</v>
      </c>
      <c r="C56" s="285">
        <v>0</v>
      </c>
      <c r="D56" s="285">
        <v>1</v>
      </c>
      <c r="E56" s="286">
        <v>4000</v>
      </c>
      <c r="F56" s="287">
        <f t="shared" si="8"/>
        <v>4000</v>
      </c>
      <c r="G56" s="174"/>
      <c r="H56" s="95"/>
      <c r="I56" s="102">
        <f t="shared" si="10"/>
        <v>0</v>
      </c>
      <c r="J56" s="75">
        <v>6</v>
      </c>
      <c r="K56" s="75">
        <v>26</v>
      </c>
      <c r="L56" s="76">
        <v>1</v>
      </c>
      <c r="M56" s="102">
        <v>2498.98</v>
      </c>
      <c r="N56" s="102">
        <f t="shared" si="9"/>
        <v>2498.98</v>
      </c>
      <c r="O56" s="266"/>
      <c r="P56" s="75"/>
      <c r="Q56" s="76"/>
      <c r="R56" s="102"/>
      <c r="S56" s="102">
        <f t="shared" si="11"/>
        <v>0</v>
      </c>
    </row>
    <row r="57" spans="1:19" x14ac:dyDescent="0.2">
      <c r="A57" s="361"/>
      <c r="B57" s="288" t="s">
        <v>279</v>
      </c>
      <c r="C57" s="285">
        <v>0</v>
      </c>
      <c r="D57" s="285">
        <v>1</v>
      </c>
      <c r="E57" s="286">
        <v>3870</v>
      </c>
      <c r="F57" s="287">
        <f t="shared" si="8"/>
        <v>3870</v>
      </c>
      <c r="G57" s="174"/>
      <c r="H57" s="95"/>
      <c r="J57" s="75"/>
      <c r="K57" s="75"/>
      <c r="L57" s="76"/>
      <c r="M57" s="102"/>
      <c r="N57" s="102"/>
      <c r="O57" s="266"/>
      <c r="P57" s="75"/>
      <c r="Q57" s="76"/>
      <c r="R57" s="102"/>
      <c r="S57" s="102"/>
    </row>
    <row r="58" spans="1:19" x14ac:dyDescent="0.2">
      <c r="A58" s="361"/>
      <c r="B58" s="289" t="s">
        <v>280</v>
      </c>
      <c r="C58" s="285">
        <v>0</v>
      </c>
      <c r="D58" s="285">
        <v>1</v>
      </c>
      <c r="E58" s="286">
        <v>2000</v>
      </c>
      <c r="F58" s="287">
        <f t="shared" si="8"/>
        <v>2000</v>
      </c>
      <c r="G58" s="174"/>
      <c r="H58" s="95"/>
      <c r="J58" s="75"/>
      <c r="K58" s="75"/>
      <c r="L58" s="76"/>
      <c r="M58" s="102"/>
      <c r="N58" s="102"/>
      <c r="O58" s="266"/>
      <c r="P58" s="75"/>
      <c r="Q58" s="76"/>
      <c r="R58" s="102"/>
      <c r="S58" s="102"/>
    </row>
    <row r="59" spans="1:19" x14ac:dyDescent="0.2">
      <c r="A59" s="361">
        <v>48</v>
      </c>
      <c r="B59" s="214" t="s">
        <v>56</v>
      </c>
      <c r="C59" s="19">
        <v>0</v>
      </c>
      <c r="D59" s="19">
        <v>1</v>
      </c>
      <c r="E59" s="20">
        <v>10000</v>
      </c>
      <c r="F59" s="182">
        <f t="shared" si="8"/>
        <v>10000</v>
      </c>
      <c r="G59" s="174"/>
      <c r="H59" s="95"/>
      <c r="I59" s="102">
        <f t="shared" si="10"/>
        <v>0</v>
      </c>
      <c r="J59" s="75"/>
      <c r="K59" s="75"/>
      <c r="L59" s="76"/>
      <c r="M59" s="102"/>
      <c r="N59" s="102">
        <f t="shared" si="9"/>
        <v>0</v>
      </c>
      <c r="O59" s="266"/>
      <c r="P59" s="75"/>
      <c r="Q59" s="76"/>
      <c r="R59" s="102"/>
      <c r="S59" s="102">
        <f t="shared" si="11"/>
        <v>0</v>
      </c>
    </row>
    <row r="60" spans="1:19" x14ac:dyDescent="0.2">
      <c r="A60" s="361"/>
      <c r="B60" s="213"/>
      <c r="C60" s="16"/>
      <c r="D60" s="17"/>
      <c r="E60" s="18" t="s">
        <v>11</v>
      </c>
      <c r="F60" s="181">
        <f>SUM(F37:F59)</f>
        <v>108949.16</v>
      </c>
      <c r="G60" s="172"/>
      <c r="H60" s="96"/>
      <c r="I60" s="103">
        <f>SUM(I37:I59)</f>
        <v>12515.99</v>
      </c>
      <c r="J60" s="85"/>
      <c r="K60" s="85"/>
      <c r="L60" s="77"/>
      <c r="M60" s="103" t="s">
        <v>172</v>
      </c>
      <c r="N60" s="103">
        <f>SUM(N37:N59)</f>
        <v>20209.649999999998</v>
      </c>
      <c r="O60" s="173"/>
      <c r="P60" s="85"/>
      <c r="Q60" s="77"/>
      <c r="R60" s="103" t="s">
        <v>172</v>
      </c>
      <c r="S60" s="103">
        <f>SUM(S37:S59)</f>
        <v>26449</v>
      </c>
    </row>
    <row r="61" spans="1:19" s="196" customFormat="1" ht="12.75" customHeight="1" x14ac:dyDescent="0.2">
      <c r="A61" s="361"/>
      <c r="B61" s="547" t="s">
        <v>57</v>
      </c>
      <c r="C61" s="548"/>
      <c r="D61" s="548"/>
      <c r="E61" s="548"/>
      <c r="F61" s="549"/>
      <c r="G61" s="139"/>
      <c r="H61" s="98"/>
      <c r="I61" s="84"/>
      <c r="J61" s="89"/>
      <c r="K61" s="89"/>
      <c r="L61" s="78"/>
      <c r="M61" s="84"/>
      <c r="N61" s="84"/>
      <c r="O61" s="267"/>
      <c r="P61" s="89"/>
      <c r="Q61" s="78"/>
      <c r="R61" s="84"/>
      <c r="S61" s="84"/>
    </row>
    <row r="62" spans="1:19" ht="42.75" x14ac:dyDescent="0.2">
      <c r="A62" s="361">
        <v>49</v>
      </c>
      <c r="B62" s="216" t="s">
        <v>98</v>
      </c>
      <c r="C62" s="21">
        <v>0</v>
      </c>
      <c r="D62" s="21">
        <v>10</v>
      </c>
      <c r="E62" s="4">
        <v>2500</v>
      </c>
      <c r="F62" s="183">
        <f>E62*D62</f>
        <v>25000</v>
      </c>
      <c r="G62" s="174"/>
      <c r="H62" s="95"/>
      <c r="I62" s="102">
        <f>G62*H62</f>
        <v>0</v>
      </c>
      <c r="J62" s="75"/>
      <c r="K62" s="75"/>
      <c r="L62" s="76"/>
      <c r="M62" s="102"/>
      <c r="N62" s="102">
        <f>L62*M62</f>
        <v>0</v>
      </c>
      <c r="O62" s="266"/>
      <c r="P62" s="75"/>
      <c r="Q62" s="76"/>
      <c r="R62" s="102"/>
      <c r="S62" s="102">
        <f>Q62*R62</f>
        <v>0</v>
      </c>
    </row>
    <row r="63" spans="1:19" ht="178.5" x14ac:dyDescent="0.2">
      <c r="A63" s="361"/>
      <c r="B63" s="316" t="s">
        <v>196</v>
      </c>
      <c r="C63" s="317">
        <v>0</v>
      </c>
      <c r="D63" s="317">
        <v>6</v>
      </c>
      <c r="E63" s="318">
        <v>20000</v>
      </c>
      <c r="F63" s="183">
        <f>E63*D63</f>
        <v>120000</v>
      </c>
      <c r="G63" s="174"/>
      <c r="H63" s="95"/>
      <c r="J63" s="75"/>
      <c r="K63" s="75"/>
      <c r="L63" s="76"/>
      <c r="M63" s="102"/>
      <c r="N63" s="102"/>
      <c r="O63" s="266"/>
      <c r="P63" s="75"/>
      <c r="Q63" s="76"/>
      <c r="R63" s="102"/>
      <c r="S63" s="102"/>
    </row>
    <row r="64" spans="1:19" ht="38.25" x14ac:dyDescent="0.2">
      <c r="A64" s="361"/>
      <c r="B64" s="316" t="s">
        <v>197</v>
      </c>
      <c r="C64" s="317">
        <v>0</v>
      </c>
      <c r="D64" s="317">
        <v>1</v>
      </c>
      <c r="E64" s="318">
        <v>30000</v>
      </c>
      <c r="F64" s="183">
        <f>E64*D64</f>
        <v>30000</v>
      </c>
      <c r="G64" s="174"/>
      <c r="H64" s="95"/>
      <c r="J64" s="75"/>
      <c r="K64" s="75"/>
      <c r="L64" s="76"/>
      <c r="M64" s="102"/>
      <c r="N64" s="102"/>
      <c r="O64" s="266"/>
      <c r="P64" s="75"/>
      <c r="Q64" s="76"/>
      <c r="R64" s="102"/>
      <c r="S64" s="102"/>
    </row>
    <row r="65" spans="1:19" ht="14.25" x14ac:dyDescent="0.2">
      <c r="A65" s="361"/>
      <c r="B65" s="216"/>
      <c r="C65" s="21"/>
      <c r="D65" s="21"/>
      <c r="E65" s="4"/>
      <c r="F65" s="183"/>
      <c r="G65" s="174"/>
      <c r="H65" s="95"/>
      <c r="J65" s="75"/>
      <c r="K65" s="75"/>
      <c r="L65" s="76"/>
      <c r="M65" s="102"/>
      <c r="N65" s="102"/>
      <c r="O65" s="266"/>
      <c r="P65" s="75"/>
      <c r="Q65" s="76"/>
      <c r="R65" s="102"/>
      <c r="S65" s="102"/>
    </row>
    <row r="66" spans="1:19" x14ac:dyDescent="0.2">
      <c r="A66" s="361"/>
      <c r="B66" s="213"/>
      <c r="C66" s="16"/>
      <c r="D66" s="17"/>
      <c r="E66" s="18" t="s">
        <v>11</v>
      </c>
      <c r="F66" s="181">
        <f>SUM(F62:F64)</f>
        <v>175000</v>
      </c>
      <c r="G66" s="172"/>
      <c r="H66" s="96"/>
      <c r="I66" s="103">
        <f>SUM(I62)</f>
        <v>0</v>
      </c>
      <c r="J66" s="85"/>
      <c r="K66" s="85"/>
      <c r="L66" s="77"/>
      <c r="M66" s="103" t="s">
        <v>11</v>
      </c>
      <c r="N66" s="103">
        <f>N62</f>
        <v>0</v>
      </c>
      <c r="O66" s="173"/>
      <c r="P66" s="85"/>
      <c r="Q66" s="77"/>
      <c r="R66" s="103" t="s">
        <v>11</v>
      </c>
      <c r="S66" s="103">
        <f>S62</f>
        <v>0</v>
      </c>
    </row>
    <row r="67" spans="1:19" s="196" customFormat="1" ht="12.75" customHeight="1" x14ac:dyDescent="0.2">
      <c r="A67" s="361"/>
      <c r="B67" s="547" t="s">
        <v>204</v>
      </c>
      <c r="C67" s="548"/>
      <c r="D67" s="548"/>
      <c r="E67" s="548"/>
      <c r="F67" s="549"/>
      <c r="G67" s="139"/>
      <c r="H67" s="98"/>
      <c r="I67" s="84"/>
      <c r="J67" s="89"/>
      <c r="K67" s="89"/>
      <c r="L67" s="78"/>
      <c r="M67" s="84"/>
      <c r="N67" s="84"/>
      <c r="O67" s="267"/>
      <c r="P67" s="89"/>
      <c r="Q67" s="78"/>
      <c r="R67" s="84"/>
      <c r="S67" s="84"/>
    </row>
    <row r="68" spans="1:19" ht="38.25" x14ac:dyDescent="0.2">
      <c r="A68" s="361">
        <v>50</v>
      </c>
      <c r="B68" s="217" t="s">
        <v>99</v>
      </c>
      <c r="C68" s="22">
        <v>0</v>
      </c>
      <c r="D68" s="22">
        <v>1</v>
      </c>
      <c r="E68" s="4">
        <v>60000</v>
      </c>
      <c r="F68" s="178">
        <f t="shared" ref="F68:F76" si="12">E68*D68</f>
        <v>60000</v>
      </c>
      <c r="G68" s="174"/>
      <c r="H68" s="95"/>
      <c r="I68" s="102">
        <f>G68*H68</f>
        <v>0</v>
      </c>
      <c r="J68" s="75"/>
      <c r="K68" s="75"/>
      <c r="L68" s="76"/>
      <c r="M68" s="102"/>
      <c r="N68" s="102"/>
      <c r="O68" s="266"/>
      <c r="P68" s="75"/>
      <c r="Q68" s="76"/>
      <c r="R68" s="102"/>
      <c r="S68" s="102">
        <f>Q68*R68</f>
        <v>0</v>
      </c>
    </row>
    <row r="69" spans="1:19" ht="38.25" x14ac:dyDescent="0.2">
      <c r="A69" s="361">
        <v>51</v>
      </c>
      <c r="B69" s="217" t="s">
        <v>100</v>
      </c>
      <c r="C69" s="23">
        <v>0</v>
      </c>
      <c r="D69" s="23">
        <v>1</v>
      </c>
      <c r="E69" s="24">
        <v>55000</v>
      </c>
      <c r="F69" s="178">
        <f t="shared" si="12"/>
        <v>55000</v>
      </c>
      <c r="G69" s="174"/>
      <c r="H69" s="95"/>
      <c r="I69" s="102">
        <f t="shared" ref="I69:I76" si="13">G69*H69</f>
        <v>0</v>
      </c>
      <c r="J69" s="116"/>
      <c r="K69" s="116"/>
      <c r="L69" s="112"/>
      <c r="M69" s="113"/>
      <c r="N69" s="113">
        <f t="shared" ref="N69:N76" si="14">L69*M69</f>
        <v>0</v>
      </c>
      <c r="O69" s="116">
        <v>62015</v>
      </c>
      <c r="P69" s="112">
        <v>19</v>
      </c>
      <c r="Q69" s="269">
        <v>1</v>
      </c>
      <c r="R69" s="270">
        <v>39999.99</v>
      </c>
      <c r="S69" s="113">
        <f t="shared" ref="S69:S76" si="15">Q69*R69</f>
        <v>39999.99</v>
      </c>
    </row>
    <row r="70" spans="1:19" ht="14.25" x14ac:dyDescent="0.2">
      <c r="A70" s="361">
        <v>52</v>
      </c>
      <c r="B70" s="218" t="s">
        <v>101</v>
      </c>
      <c r="C70" s="23">
        <v>0</v>
      </c>
      <c r="D70" s="23">
        <v>5</v>
      </c>
      <c r="E70" s="24">
        <v>400</v>
      </c>
      <c r="F70" s="178">
        <f t="shared" si="12"/>
        <v>2000</v>
      </c>
      <c r="G70" s="174">
        <v>5</v>
      </c>
      <c r="H70" s="95">
        <v>213</v>
      </c>
      <c r="I70" s="102">
        <f t="shared" si="13"/>
        <v>1065</v>
      </c>
      <c r="J70" s="116"/>
      <c r="K70" s="116"/>
      <c r="L70" s="112"/>
      <c r="M70" s="113"/>
      <c r="N70" s="113">
        <f t="shared" si="14"/>
        <v>0</v>
      </c>
      <c r="O70" s="163"/>
      <c r="P70" s="116"/>
      <c r="Q70" s="112"/>
      <c r="R70" s="113"/>
      <c r="S70" s="113">
        <f t="shared" si="15"/>
        <v>0</v>
      </c>
    </row>
    <row r="71" spans="1:19" ht="14.25" x14ac:dyDescent="0.2">
      <c r="A71" s="361">
        <v>53</v>
      </c>
      <c r="B71" s="217" t="s">
        <v>102</v>
      </c>
      <c r="C71" s="23">
        <v>0</v>
      </c>
      <c r="D71" s="23">
        <v>1</v>
      </c>
      <c r="E71" s="24">
        <v>3000</v>
      </c>
      <c r="F71" s="178">
        <f t="shared" si="12"/>
        <v>3000</v>
      </c>
      <c r="G71" s="174"/>
      <c r="H71" s="95"/>
      <c r="I71" s="102">
        <f t="shared" si="13"/>
        <v>0</v>
      </c>
      <c r="J71" s="116"/>
      <c r="K71" s="116"/>
      <c r="L71" s="112"/>
      <c r="M71" s="113"/>
      <c r="N71" s="113">
        <f t="shared" si="14"/>
        <v>0</v>
      </c>
      <c r="O71" s="116">
        <v>62015</v>
      </c>
      <c r="P71" s="112">
        <v>4</v>
      </c>
      <c r="Q71" s="269">
        <v>1</v>
      </c>
      <c r="R71" s="270">
        <v>599.33000000000004</v>
      </c>
      <c r="S71" s="113">
        <f t="shared" si="15"/>
        <v>599.33000000000004</v>
      </c>
    </row>
    <row r="72" spans="1:19" ht="14.25" x14ac:dyDescent="0.2">
      <c r="A72" s="361">
        <v>54</v>
      </c>
      <c r="B72" s="217" t="s">
        <v>103</v>
      </c>
      <c r="C72" s="23">
        <v>0</v>
      </c>
      <c r="D72" s="23">
        <v>2</v>
      </c>
      <c r="E72" s="24">
        <v>5000</v>
      </c>
      <c r="F72" s="178">
        <f t="shared" si="12"/>
        <v>10000</v>
      </c>
      <c r="G72" s="174">
        <v>2</v>
      </c>
      <c r="H72" s="95">
        <v>5250</v>
      </c>
      <c r="I72" s="102">
        <f t="shared" si="13"/>
        <v>10500</v>
      </c>
      <c r="J72" s="116">
        <v>6</v>
      </c>
      <c r="K72" s="112">
        <v>40</v>
      </c>
      <c r="L72" s="112">
        <v>1</v>
      </c>
      <c r="M72" s="113">
        <v>1970</v>
      </c>
      <c r="N72" s="113">
        <f t="shared" si="14"/>
        <v>1970</v>
      </c>
      <c r="O72" s="163"/>
      <c r="P72" s="112"/>
      <c r="Q72" s="112"/>
      <c r="R72" s="113"/>
      <c r="S72" s="113">
        <f t="shared" si="15"/>
        <v>0</v>
      </c>
    </row>
    <row r="73" spans="1:19" ht="25.5" x14ac:dyDescent="0.2">
      <c r="A73" s="361">
        <v>55</v>
      </c>
      <c r="B73" s="218" t="s">
        <v>208</v>
      </c>
      <c r="C73" s="23">
        <v>0</v>
      </c>
      <c r="D73" s="23">
        <v>1</v>
      </c>
      <c r="E73" s="24">
        <v>5000</v>
      </c>
      <c r="F73" s="178">
        <f t="shared" si="12"/>
        <v>5000</v>
      </c>
      <c r="G73" s="174">
        <v>1</v>
      </c>
      <c r="H73" s="95">
        <v>6048</v>
      </c>
      <c r="I73" s="102">
        <f t="shared" si="13"/>
        <v>6048</v>
      </c>
      <c r="J73" s="116">
        <v>6</v>
      </c>
      <c r="K73" s="112">
        <v>3</v>
      </c>
      <c r="L73" s="112">
        <v>1</v>
      </c>
      <c r="M73" s="113">
        <v>2870</v>
      </c>
      <c r="N73" s="113">
        <f t="shared" si="14"/>
        <v>2870</v>
      </c>
      <c r="O73" s="163"/>
      <c r="P73" s="112"/>
      <c r="Q73" s="112"/>
      <c r="R73" s="113"/>
      <c r="S73" s="113">
        <f t="shared" si="15"/>
        <v>0</v>
      </c>
    </row>
    <row r="74" spans="1:19" ht="14.25" x14ac:dyDescent="0.2">
      <c r="A74" s="361">
        <v>56</v>
      </c>
      <c r="B74" s="211" t="s">
        <v>207</v>
      </c>
      <c r="C74" s="3">
        <v>1</v>
      </c>
      <c r="D74" s="3">
        <v>2</v>
      </c>
      <c r="E74" s="4">
        <v>874</v>
      </c>
      <c r="F74" s="178">
        <f t="shared" si="12"/>
        <v>1748</v>
      </c>
      <c r="G74" s="174">
        <v>2</v>
      </c>
      <c r="H74" s="95">
        <v>874</v>
      </c>
      <c r="I74" s="102">
        <f t="shared" si="13"/>
        <v>1748</v>
      </c>
      <c r="J74" s="116"/>
      <c r="K74" s="116"/>
      <c r="L74" s="112"/>
      <c r="M74" s="113"/>
      <c r="N74" s="113">
        <f t="shared" si="14"/>
        <v>0</v>
      </c>
      <c r="O74" s="163"/>
      <c r="P74" s="116"/>
      <c r="Q74" s="112"/>
      <c r="R74" s="113"/>
      <c r="S74" s="113">
        <f t="shared" si="15"/>
        <v>0</v>
      </c>
    </row>
    <row r="75" spans="1:19" ht="14.25" x14ac:dyDescent="0.2">
      <c r="A75" s="361">
        <v>57</v>
      </c>
      <c r="B75" s="217" t="s">
        <v>104</v>
      </c>
      <c r="C75" s="23">
        <v>0</v>
      </c>
      <c r="D75" s="23">
        <v>1</v>
      </c>
      <c r="E75" s="24">
        <v>8000</v>
      </c>
      <c r="F75" s="178">
        <f t="shared" si="12"/>
        <v>8000</v>
      </c>
      <c r="G75" s="174">
        <v>1</v>
      </c>
      <c r="H75" s="95">
        <v>4500</v>
      </c>
      <c r="I75" s="102">
        <f t="shared" si="13"/>
        <v>4500</v>
      </c>
      <c r="J75" s="116"/>
      <c r="K75" s="116"/>
      <c r="L75" s="112"/>
      <c r="M75" s="113"/>
      <c r="N75" s="113">
        <f t="shared" si="14"/>
        <v>0</v>
      </c>
      <c r="O75" s="163"/>
      <c r="P75" s="116"/>
      <c r="Q75" s="112"/>
      <c r="R75" s="113"/>
      <c r="S75" s="113">
        <f t="shared" si="15"/>
        <v>0</v>
      </c>
    </row>
    <row r="76" spans="1:19" ht="14.25" x14ac:dyDescent="0.2">
      <c r="A76" s="361">
        <v>58</v>
      </c>
      <c r="B76" s="219" t="s">
        <v>105</v>
      </c>
      <c r="C76" s="23">
        <v>0</v>
      </c>
      <c r="D76" s="23">
        <v>1</v>
      </c>
      <c r="E76" s="24">
        <v>2000</v>
      </c>
      <c r="F76" s="178">
        <f t="shared" si="12"/>
        <v>2000</v>
      </c>
      <c r="G76" s="174"/>
      <c r="H76" s="95"/>
      <c r="I76" s="102">
        <f t="shared" si="13"/>
        <v>0</v>
      </c>
      <c r="J76" s="75"/>
      <c r="K76" s="75"/>
      <c r="L76" s="76"/>
      <c r="M76" s="102"/>
      <c r="N76" s="102">
        <f t="shared" si="14"/>
        <v>0</v>
      </c>
      <c r="O76" s="266"/>
      <c r="P76" s="75"/>
      <c r="Q76" s="76"/>
      <c r="R76" s="102"/>
      <c r="S76" s="102">
        <f t="shared" si="15"/>
        <v>0</v>
      </c>
    </row>
    <row r="77" spans="1:19" x14ac:dyDescent="0.2">
      <c r="A77" s="361"/>
      <c r="B77" s="213"/>
      <c r="C77" s="16"/>
      <c r="D77" s="17"/>
      <c r="E77" s="18" t="s">
        <v>11</v>
      </c>
      <c r="F77" s="181">
        <f>SUM(F68:F76)</f>
        <v>146748</v>
      </c>
      <c r="G77" s="172"/>
      <c r="H77" s="96"/>
      <c r="I77" s="103">
        <f>SUM(I68:I76)</f>
        <v>23861</v>
      </c>
      <c r="J77" s="85"/>
      <c r="K77" s="85"/>
      <c r="L77" s="77"/>
      <c r="M77" s="103" t="s">
        <v>172</v>
      </c>
      <c r="N77" s="103">
        <f>SUM(N68:N76)</f>
        <v>4840</v>
      </c>
      <c r="O77" s="173"/>
      <c r="P77" s="85"/>
      <c r="Q77" s="77"/>
      <c r="R77" s="103" t="s">
        <v>172</v>
      </c>
      <c r="S77" s="103">
        <f>SUM(S68:S76)</f>
        <v>40599.32</v>
      </c>
    </row>
    <row r="78" spans="1:19" s="196" customFormat="1" ht="12.75" customHeight="1" x14ac:dyDescent="0.2">
      <c r="A78" s="361"/>
      <c r="B78" s="547" t="s">
        <v>106</v>
      </c>
      <c r="C78" s="548"/>
      <c r="D78" s="548"/>
      <c r="E78" s="548"/>
      <c r="F78" s="549"/>
      <c r="G78" s="139"/>
      <c r="H78" s="98"/>
      <c r="I78" s="84"/>
      <c r="J78" s="89"/>
      <c r="K78" s="89"/>
      <c r="L78" s="78"/>
      <c r="M78" s="84"/>
      <c r="N78" s="84"/>
      <c r="O78" s="267"/>
      <c r="P78" s="89"/>
      <c r="Q78" s="78"/>
      <c r="R78" s="84"/>
      <c r="S78" s="84"/>
    </row>
    <row r="79" spans="1:19" ht="14.25" x14ac:dyDescent="0.2">
      <c r="A79" s="361">
        <v>59</v>
      </c>
      <c r="B79" s="219" t="s">
        <v>107</v>
      </c>
      <c r="C79" s="25">
        <v>0</v>
      </c>
      <c r="D79" s="25">
        <v>1</v>
      </c>
      <c r="E79" s="26">
        <v>35000</v>
      </c>
      <c r="F79" s="184">
        <f t="shared" ref="F79:F87" si="16">D79*E79</f>
        <v>35000</v>
      </c>
      <c r="G79" s="174"/>
      <c r="H79" s="95"/>
      <c r="I79" s="102">
        <f>G79*H79</f>
        <v>0</v>
      </c>
      <c r="J79" s="75"/>
      <c r="K79" s="75"/>
      <c r="L79" s="76"/>
      <c r="M79" s="102"/>
      <c r="N79" s="102">
        <f t="shared" ref="N79:N87" si="17">L79*M79</f>
        <v>0</v>
      </c>
      <c r="O79" s="266"/>
      <c r="P79" s="75"/>
      <c r="Q79" s="76"/>
      <c r="R79" s="102"/>
      <c r="S79" s="102"/>
    </row>
    <row r="80" spans="1:19" ht="14.25" x14ac:dyDescent="0.2">
      <c r="A80" s="361">
        <v>60</v>
      </c>
      <c r="B80" s="219" t="s">
        <v>108</v>
      </c>
      <c r="C80" s="25">
        <v>0</v>
      </c>
      <c r="D80" s="25">
        <v>1</v>
      </c>
      <c r="E80" s="26">
        <v>27000</v>
      </c>
      <c r="F80" s="184">
        <f t="shared" si="16"/>
        <v>27000</v>
      </c>
      <c r="G80" s="174"/>
      <c r="H80" s="95"/>
      <c r="I80" s="102">
        <f t="shared" ref="I80:I87" si="18">G80*H80</f>
        <v>0</v>
      </c>
      <c r="J80" s="75"/>
      <c r="K80" s="75"/>
      <c r="L80" s="76"/>
      <c r="M80" s="102"/>
      <c r="N80" s="102">
        <f t="shared" si="17"/>
        <v>0</v>
      </c>
      <c r="O80" s="266"/>
      <c r="P80" s="75"/>
      <c r="Q80" s="76"/>
      <c r="R80" s="102"/>
      <c r="S80" s="102"/>
    </row>
    <row r="81" spans="1:19" ht="14.25" x14ac:dyDescent="0.2">
      <c r="A81" s="361">
        <v>61</v>
      </c>
      <c r="B81" s="219" t="s">
        <v>109</v>
      </c>
      <c r="C81" s="25">
        <v>0</v>
      </c>
      <c r="D81" s="25">
        <v>1</v>
      </c>
      <c r="E81" s="26">
        <v>17500</v>
      </c>
      <c r="F81" s="184">
        <f t="shared" si="16"/>
        <v>17500</v>
      </c>
      <c r="G81" s="174"/>
      <c r="H81" s="95"/>
      <c r="I81" s="102">
        <f t="shared" si="18"/>
        <v>0</v>
      </c>
      <c r="J81" s="75"/>
      <c r="K81" s="75"/>
      <c r="L81" s="76"/>
      <c r="M81" s="102"/>
      <c r="N81" s="102">
        <f t="shared" si="17"/>
        <v>0</v>
      </c>
      <c r="O81" s="266"/>
      <c r="P81" s="75"/>
      <c r="Q81" s="76"/>
      <c r="R81" s="102"/>
      <c r="S81" s="102"/>
    </row>
    <row r="82" spans="1:19" ht="14.25" x14ac:dyDescent="0.2">
      <c r="A82" s="361">
        <v>62</v>
      </c>
      <c r="B82" s="219" t="s">
        <v>110</v>
      </c>
      <c r="C82" s="25">
        <v>0</v>
      </c>
      <c r="D82" s="25">
        <v>2</v>
      </c>
      <c r="E82" s="26">
        <v>19000</v>
      </c>
      <c r="F82" s="184">
        <f t="shared" si="16"/>
        <v>38000</v>
      </c>
      <c r="G82" s="174">
        <v>1</v>
      </c>
      <c r="H82" s="95">
        <v>25500</v>
      </c>
      <c r="I82" s="102">
        <f t="shared" si="18"/>
        <v>25500</v>
      </c>
      <c r="J82" s="75"/>
      <c r="K82" s="75"/>
      <c r="L82" s="76"/>
      <c r="M82" s="102"/>
      <c r="N82" s="102">
        <f t="shared" si="17"/>
        <v>0</v>
      </c>
      <c r="O82" s="266"/>
      <c r="P82" s="75"/>
      <c r="Q82" s="76"/>
      <c r="R82" s="102"/>
      <c r="S82" s="102"/>
    </row>
    <row r="83" spans="1:19" ht="14.25" x14ac:dyDescent="0.2">
      <c r="A83" s="361">
        <v>63</v>
      </c>
      <c r="B83" s="220" t="s">
        <v>161</v>
      </c>
      <c r="C83" s="25">
        <v>0</v>
      </c>
      <c r="D83" s="25">
        <v>1</v>
      </c>
      <c r="E83" s="26">
        <v>59000</v>
      </c>
      <c r="F83" s="184">
        <f t="shared" si="16"/>
        <v>59000</v>
      </c>
      <c r="G83" s="174">
        <v>1</v>
      </c>
      <c r="H83" s="95">
        <v>59109.99</v>
      </c>
      <c r="I83" s="102">
        <f t="shared" si="18"/>
        <v>59109.99</v>
      </c>
      <c r="J83" s="75"/>
      <c r="K83" s="75"/>
      <c r="L83" s="76"/>
      <c r="M83" s="102"/>
      <c r="N83" s="102">
        <f t="shared" si="17"/>
        <v>0</v>
      </c>
      <c r="O83" s="266"/>
      <c r="P83" s="75"/>
      <c r="Q83" s="76"/>
      <c r="R83" s="102"/>
      <c r="S83" s="102"/>
    </row>
    <row r="84" spans="1:19" x14ac:dyDescent="0.2">
      <c r="A84" s="361">
        <v>64</v>
      </c>
      <c r="B84" s="219" t="s">
        <v>111</v>
      </c>
      <c r="C84" s="25">
        <v>0</v>
      </c>
      <c r="D84" s="25">
        <v>1</v>
      </c>
      <c r="E84" s="24">
        <v>82000</v>
      </c>
      <c r="F84" s="184">
        <f t="shared" si="16"/>
        <v>82000</v>
      </c>
      <c r="G84" s="174"/>
      <c r="H84" s="95"/>
      <c r="I84" s="102">
        <f t="shared" si="18"/>
        <v>0</v>
      </c>
      <c r="J84" s="75"/>
      <c r="K84" s="75"/>
      <c r="L84" s="76"/>
      <c r="M84" s="102"/>
      <c r="N84" s="102">
        <f t="shared" si="17"/>
        <v>0</v>
      </c>
      <c r="O84" s="266"/>
      <c r="P84" s="75"/>
      <c r="Q84" s="76"/>
      <c r="R84" s="102"/>
      <c r="S84" s="102"/>
    </row>
    <row r="85" spans="1:19" ht="14.25" x14ac:dyDescent="0.2">
      <c r="A85" s="361">
        <v>65</v>
      </c>
      <c r="B85" s="211" t="s">
        <v>152</v>
      </c>
      <c r="C85" s="3">
        <v>1</v>
      </c>
      <c r="D85" s="3">
        <v>1</v>
      </c>
      <c r="E85" s="4">
        <v>1920</v>
      </c>
      <c r="F85" s="178">
        <f>E85*D85</f>
        <v>1920</v>
      </c>
      <c r="G85" s="174">
        <v>1</v>
      </c>
      <c r="H85" s="95">
        <v>1920</v>
      </c>
      <c r="I85" s="102">
        <f t="shared" si="18"/>
        <v>1920</v>
      </c>
      <c r="J85" s="75"/>
      <c r="K85" s="75"/>
      <c r="L85" s="76"/>
      <c r="M85" s="102"/>
      <c r="N85" s="102">
        <f t="shared" si="17"/>
        <v>0</v>
      </c>
      <c r="O85" s="266"/>
      <c r="P85" s="75"/>
      <c r="Q85" s="76"/>
      <c r="R85" s="102"/>
      <c r="S85" s="102"/>
    </row>
    <row r="86" spans="1:19" x14ac:dyDescent="0.2">
      <c r="A86" s="361">
        <v>66</v>
      </c>
      <c r="B86" s="219" t="s">
        <v>112</v>
      </c>
      <c r="C86" s="27">
        <v>0</v>
      </c>
      <c r="D86" s="25">
        <v>1</v>
      </c>
      <c r="E86" s="24">
        <v>12000</v>
      </c>
      <c r="F86" s="184">
        <f t="shared" si="16"/>
        <v>12000</v>
      </c>
      <c r="G86" s="174"/>
      <c r="H86" s="95"/>
      <c r="I86" s="102">
        <f t="shared" si="18"/>
        <v>0</v>
      </c>
      <c r="J86" s="75"/>
      <c r="K86" s="75"/>
      <c r="L86" s="76"/>
      <c r="M86" s="102"/>
      <c r="N86" s="102">
        <f t="shared" si="17"/>
        <v>0</v>
      </c>
      <c r="O86" s="266"/>
      <c r="P86" s="75"/>
      <c r="Q86" s="76"/>
      <c r="R86" s="102"/>
      <c r="S86" s="102"/>
    </row>
    <row r="87" spans="1:19" x14ac:dyDescent="0.2">
      <c r="A87" s="361">
        <v>67</v>
      </c>
      <c r="B87" s="219" t="s">
        <v>113</v>
      </c>
      <c r="C87" s="28">
        <v>0</v>
      </c>
      <c r="D87" s="25">
        <v>1</v>
      </c>
      <c r="E87" s="29">
        <v>20000</v>
      </c>
      <c r="F87" s="184">
        <f t="shared" si="16"/>
        <v>20000</v>
      </c>
      <c r="G87" s="174"/>
      <c r="H87" s="95"/>
      <c r="I87" s="102">
        <f t="shared" si="18"/>
        <v>0</v>
      </c>
      <c r="J87" s="75">
        <v>6</v>
      </c>
      <c r="K87" s="75">
        <v>7</v>
      </c>
      <c r="L87" s="76">
        <v>1</v>
      </c>
      <c r="M87" s="102">
        <v>5929.99</v>
      </c>
      <c r="N87" s="102">
        <f t="shared" si="17"/>
        <v>5929.99</v>
      </c>
      <c r="O87" s="266"/>
      <c r="P87" s="75"/>
      <c r="Q87" s="76"/>
      <c r="R87" s="102"/>
      <c r="S87" s="102"/>
    </row>
    <row r="88" spans="1:19" x14ac:dyDescent="0.2">
      <c r="A88" s="361"/>
      <c r="B88" s="213"/>
      <c r="C88" s="16"/>
      <c r="D88" s="17"/>
      <c r="E88" s="18" t="s">
        <v>11</v>
      </c>
      <c r="F88" s="181">
        <f>SUM(F79:F87)</f>
        <v>292420</v>
      </c>
      <c r="G88" s="172"/>
      <c r="H88" s="96"/>
      <c r="I88" s="103">
        <f>SUM(I79:I87)</f>
        <v>86529.989999999991</v>
      </c>
      <c r="J88" s="85"/>
      <c r="K88" s="85"/>
      <c r="L88" s="77"/>
      <c r="M88" s="103" t="s">
        <v>172</v>
      </c>
      <c r="N88" s="103">
        <f>SUM(N79:N87)</f>
        <v>5929.99</v>
      </c>
      <c r="O88" s="173"/>
      <c r="P88" s="85"/>
      <c r="Q88" s="77"/>
      <c r="R88" s="103" t="s">
        <v>172</v>
      </c>
      <c r="S88" s="103">
        <f>SUM(S79:S87)</f>
        <v>0</v>
      </c>
    </row>
    <row r="89" spans="1:19" s="196" customFormat="1" ht="12.75" customHeight="1" x14ac:dyDescent="0.2">
      <c r="A89" s="361"/>
      <c r="B89" s="547" t="s">
        <v>114</v>
      </c>
      <c r="C89" s="548"/>
      <c r="D89" s="548"/>
      <c r="E89" s="548"/>
      <c r="F89" s="549"/>
      <c r="G89" s="139"/>
      <c r="H89" s="98"/>
      <c r="I89" s="84"/>
      <c r="J89" s="89"/>
      <c r="K89" s="89"/>
      <c r="L89" s="78"/>
      <c r="M89" s="84"/>
      <c r="N89" s="84"/>
      <c r="O89" s="267"/>
      <c r="P89" s="89"/>
      <c r="Q89" s="78"/>
      <c r="R89" s="84"/>
      <c r="S89" s="84"/>
    </row>
    <row r="90" spans="1:19" ht="76.5" x14ac:dyDescent="0.2">
      <c r="A90" s="361">
        <v>68</v>
      </c>
      <c r="B90" s="221" t="s">
        <v>115</v>
      </c>
      <c r="C90" s="30">
        <v>0</v>
      </c>
      <c r="D90" s="30">
        <v>1</v>
      </c>
      <c r="E90" s="31">
        <v>80000</v>
      </c>
      <c r="F90" s="185">
        <f t="shared" ref="F90:F106" si="19">E90*D90</f>
        <v>80000</v>
      </c>
      <c r="G90" s="174">
        <v>1</v>
      </c>
      <c r="H90" s="95">
        <v>89500</v>
      </c>
      <c r="I90" s="102">
        <f>G90*H90</f>
        <v>89500</v>
      </c>
      <c r="J90" s="75"/>
      <c r="K90" s="75"/>
      <c r="L90" s="76"/>
      <c r="M90" s="102"/>
      <c r="N90" s="113">
        <f t="shared" ref="N90:N106" si="20">L90*M90</f>
        <v>0</v>
      </c>
      <c r="O90" s="163"/>
      <c r="P90" s="116"/>
      <c r="Q90" s="112"/>
      <c r="R90" s="113"/>
      <c r="S90" s="102">
        <f>Q90*R90</f>
        <v>0</v>
      </c>
    </row>
    <row r="91" spans="1:19" x14ac:dyDescent="0.2">
      <c r="A91" s="361">
        <v>69</v>
      </c>
      <c r="B91" s="221" t="s">
        <v>116</v>
      </c>
      <c r="C91" s="32">
        <v>0</v>
      </c>
      <c r="D91" s="32">
        <v>2</v>
      </c>
      <c r="E91" s="24">
        <v>3000</v>
      </c>
      <c r="F91" s="185">
        <f t="shared" si="19"/>
        <v>6000</v>
      </c>
      <c r="G91" s="174"/>
      <c r="H91" s="95"/>
      <c r="I91" s="102">
        <f t="shared" ref="I91:I106" si="21">G91*H91</f>
        <v>0</v>
      </c>
      <c r="J91" s="75"/>
      <c r="K91" s="75"/>
      <c r="L91" s="76"/>
      <c r="M91" s="102"/>
      <c r="N91" s="113">
        <f t="shared" si="20"/>
        <v>0</v>
      </c>
      <c r="O91" s="116">
        <v>62015</v>
      </c>
      <c r="P91" s="112">
        <v>29</v>
      </c>
      <c r="Q91" s="269">
        <v>2</v>
      </c>
      <c r="R91" s="270">
        <v>3600</v>
      </c>
      <c r="S91" s="102">
        <f t="shared" ref="S91:S106" si="22">Q91*R91</f>
        <v>7200</v>
      </c>
    </row>
    <row r="92" spans="1:19" ht="38.25" x14ac:dyDescent="0.2">
      <c r="A92" s="361">
        <v>70</v>
      </c>
      <c r="B92" s="221" t="s">
        <v>117</v>
      </c>
      <c r="C92" s="32">
        <v>0</v>
      </c>
      <c r="D92" s="32">
        <v>2</v>
      </c>
      <c r="E92" s="24">
        <v>3500</v>
      </c>
      <c r="F92" s="185">
        <f t="shared" si="19"/>
        <v>7000</v>
      </c>
      <c r="G92" s="174">
        <v>1</v>
      </c>
      <c r="H92" s="95">
        <v>1920</v>
      </c>
      <c r="I92" s="102">
        <f t="shared" si="21"/>
        <v>1920</v>
      </c>
      <c r="J92" s="75"/>
      <c r="K92" s="75"/>
      <c r="L92" s="76"/>
      <c r="M92" s="113"/>
      <c r="N92" s="113">
        <f t="shared" si="20"/>
        <v>0</v>
      </c>
      <c r="O92" s="163"/>
      <c r="P92" s="116"/>
      <c r="Q92" s="112"/>
      <c r="R92" s="113"/>
      <c r="S92" s="102">
        <f t="shared" si="22"/>
        <v>0</v>
      </c>
    </row>
    <row r="93" spans="1:19" x14ac:dyDescent="0.2">
      <c r="A93" s="361">
        <v>71</v>
      </c>
      <c r="B93" s="222" t="s">
        <v>118</v>
      </c>
      <c r="C93" s="32">
        <v>0</v>
      </c>
      <c r="D93" s="32">
        <v>1</v>
      </c>
      <c r="E93" s="24">
        <v>1500</v>
      </c>
      <c r="F93" s="185">
        <f t="shared" si="19"/>
        <v>1500</v>
      </c>
      <c r="G93" s="174"/>
      <c r="H93" s="95"/>
      <c r="I93" s="102">
        <f t="shared" si="21"/>
        <v>0</v>
      </c>
      <c r="J93" s="75">
        <v>5</v>
      </c>
      <c r="K93" s="76">
        <v>27</v>
      </c>
      <c r="L93" s="142">
        <v>1</v>
      </c>
      <c r="M93" s="390">
        <v>1536.5</v>
      </c>
      <c r="N93" s="113">
        <f t="shared" si="20"/>
        <v>1536.5</v>
      </c>
      <c r="O93" s="163"/>
      <c r="P93" s="112"/>
      <c r="Q93" s="391"/>
      <c r="R93" s="390"/>
      <c r="S93" s="102">
        <f t="shared" si="22"/>
        <v>0</v>
      </c>
    </row>
    <row r="94" spans="1:19" x14ac:dyDescent="0.2">
      <c r="A94" s="361">
        <v>72</v>
      </c>
      <c r="B94" s="222" t="s">
        <v>119</v>
      </c>
      <c r="C94" s="32">
        <v>0</v>
      </c>
      <c r="D94" s="32">
        <v>1</v>
      </c>
      <c r="E94" s="24">
        <v>1500</v>
      </c>
      <c r="F94" s="185">
        <f t="shared" si="19"/>
        <v>1500</v>
      </c>
      <c r="G94" s="174"/>
      <c r="H94" s="95"/>
      <c r="I94" s="102">
        <f t="shared" si="21"/>
        <v>0</v>
      </c>
      <c r="J94" s="75"/>
      <c r="K94" s="75"/>
      <c r="L94" s="76"/>
      <c r="M94" s="113"/>
      <c r="N94" s="113">
        <f t="shared" si="20"/>
        <v>0</v>
      </c>
      <c r="O94" s="163"/>
      <c r="P94" s="116"/>
      <c r="Q94" s="112"/>
      <c r="R94" s="113"/>
      <c r="S94" s="102">
        <f t="shared" si="22"/>
        <v>0</v>
      </c>
    </row>
    <row r="95" spans="1:19" ht="25.5" x14ac:dyDescent="0.2">
      <c r="A95" s="361">
        <v>73</v>
      </c>
      <c r="B95" s="222" t="s">
        <v>120</v>
      </c>
      <c r="C95" s="32">
        <v>0</v>
      </c>
      <c r="D95" s="32">
        <v>1</v>
      </c>
      <c r="E95" s="24">
        <v>12000</v>
      </c>
      <c r="F95" s="185">
        <f t="shared" si="19"/>
        <v>12000</v>
      </c>
      <c r="G95" s="174">
        <v>1</v>
      </c>
      <c r="H95" s="95">
        <v>9400</v>
      </c>
      <c r="I95" s="102">
        <f t="shared" si="21"/>
        <v>9400</v>
      </c>
      <c r="J95" s="75"/>
      <c r="K95" s="75"/>
      <c r="L95" s="76"/>
      <c r="M95" s="113"/>
      <c r="N95" s="113">
        <f t="shared" si="20"/>
        <v>0</v>
      </c>
      <c r="O95" s="163"/>
      <c r="P95" s="116"/>
      <c r="Q95" s="112"/>
      <c r="R95" s="113"/>
      <c r="S95" s="102">
        <f t="shared" si="22"/>
        <v>0</v>
      </c>
    </row>
    <row r="96" spans="1:19" x14ac:dyDescent="0.2">
      <c r="A96" s="361">
        <v>74</v>
      </c>
      <c r="B96" s="223" t="s">
        <v>209</v>
      </c>
      <c r="C96" s="32">
        <v>1</v>
      </c>
      <c r="D96" s="32">
        <v>2</v>
      </c>
      <c r="E96" s="24">
        <v>1599</v>
      </c>
      <c r="F96" s="185">
        <f>E96*D96</f>
        <v>3198</v>
      </c>
      <c r="G96" s="174">
        <v>2</v>
      </c>
      <c r="H96" s="95">
        <v>1599</v>
      </c>
      <c r="I96" s="102">
        <f>G96*H96</f>
        <v>3198</v>
      </c>
      <c r="J96" s="75"/>
      <c r="K96" s="75"/>
      <c r="L96" s="76"/>
      <c r="M96" s="113"/>
      <c r="N96" s="113">
        <f t="shared" si="20"/>
        <v>0</v>
      </c>
      <c r="O96" s="163"/>
      <c r="P96" s="116"/>
      <c r="Q96" s="112"/>
      <c r="R96" s="113"/>
      <c r="S96" s="102">
        <f t="shared" si="22"/>
        <v>0</v>
      </c>
    </row>
    <row r="97" spans="1:19" ht="51" x14ac:dyDescent="0.2">
      <c r="A97" s="361">
        <v>75</v>
      </c>
      <c r="B97" s="222" t="s">
        <v>121</v>
      </c>
      <c r="C97" s="25">
        <v>0</v>
      </c>
      <c r="D97" s="25">
        <v>1</v>
      </c>
      <c r="E97" s="24">
        <v>12000</v>
      </c>
      <c r="F97" s="185">
        <f t="shared" si="19"/>
        <v>12000</v>
      </c>
      <c r="G97" s="174"/>
      <c r="H97" s="95">
        <v>1599</v>
      </c>
      <c r="I97" s="102">
        <f t="shared" si="21"/>
        <v>0</v>
      </c>
      <c r="J97" s="75"/>
      <c r="K97" s="75"/>
      <c r="L97" s="76"/>
      <c r="M97" s="113"/>
      <c r="N97" s="113">
        <f t="shared" si="20"/>
        <v>0</v>
      </c>
      <c r="O97" s="116">
        <v>62015</v>
      </c>
      <c r="P97" s="112">
        <v>42</v>
      </c>
      <c r="Q97" s="269">
        <v>1</v>
      </c>
      <c r="R97" s="270">
        <v>7039</v>
      </c>
      <c r="S97" s="102">
        <f t="shared" si="22"/>
        <v>7039</v>
      </c>
    </row>
    <row r="98" spans="1:19" ht="63.75" x14ac:dyDescent="0.2">
      <c r="A98" s="361">
        <v>76</v>
      </c>
      <c r="B98" s="222" t="s">
        <v>122</v>
      </c>
      <c r="C98" s="25">
        <v>0</v>
      </c>
      <c r="D98" s="25">
        <v>1</v>
      </c>
      <c r="E98" s="24">
        <v>1300</v>
      </c>
      <c r="F98" s="185">
        <f t="shared" si="19"/>
        <v>1300</v>
      </c>
      <c r="G98" s="174"/>
      <c r="H98" s="95"/>
      <c r="I98" s="102">
        <f t="shared" si="21"/>
        <v>0</v>
      </c>
      <c r="J98" s="75"/>
      <c r="K98" s="75"/>
      <c r="L98" s="76"/>
      <c r="M98" s="113"/>
      <c r="N98" s="113">
        <f t="shared" si="20"/>
        <v>0</v>
      </c>
      <c r="O98" s="163"/>
      <c r="P98" s="116"/>
      <c r="Q98" s="112"/>
      <c r="R98" s="113"/>
      <c r="S98" s="102">
        <f t="shared" si="22"/>
        <v>0</v>
      </c>
    </row>
    <row r="99" spans="1:19" x14ac:dyDescent="0.2">
      <c r="A99" s="361">
        <v>77</v>
      </c>
      <c r="B99" s="222" t="s">
        <v>123</v>
      </c>
      <c r="C99" s="25">
        <v>0</v>
      </c>
      <c r="D99" s="25">
        <v>1</v>
      </c>
      <c r="E99" s="24">
        <v>6000</v>
      </c>
      <c r="F99" s="185">
        <f t="shared" si="19"/>
        <v>6000</v>
      </c>
      <c r="G99" s="174"/>
      <c r="H99" s="95"/>
      <c r="I99" s="102">
        <f t="shared" si="21"/>
        <v>0</v>
      </c>
      <c r="J99" s="75"/>
      <c r="K99" s="75"/>
      <c r="L99" s="76"/>
      <c r="M99" s="102"/>
      <c r="N99" s="102">
        <f t="shared" si="20"/>
        <v>0</v>
      </c>
      <c r="O99" s="266"/>
      <c r="P99" s="75"/>
      <c r="Q99" s="76"/>
      <c r="R99" s="102"/>
      <c r="S99" s="102">
        <f t="shared" si="22"/>
        <v>0</v>
      </c>
    </row>
    <row r="100" spans="1:19" ht="63.75" x14ac:dyDescent="0.2">
      <c r="A100" s="361">
        <v>78</v>
      </c>
      <c r="B100" s="224" t="s">
        <v>3</v>
      </c>
      <c r="C100" s="130">
        <v>0</v>
      </c>
      <c r="D100" s="130">
        <v>1</v>
      </c>
      <c r="E100" s="131">
        <v>5500</v>
      </c>
      <c r="F100" s="186">
        <f t="shared" si="19"/>
        <v>5500</v>
      </c>
      <c r="G100" s="174"/>
      <c r="H100" s="95"/>
      <c r="J100" s="75">
        <v>6</v>
      </c>
      <c r="K100" s="75">
        <v>2</v>
      </c>
      <c r="L100" s="76">
        <v>1</v>
      </c>
      <c r="M100" s="102">
        <v>1731</v>
      </c>
      <c r="N100" s="102">
        <f t="shared" si="20"/>
        <v>1731</v>
      </c>
      <c r="O100" s="266"/>
      <c r="P100" s="75"/>
      <c r="Q100" s="76"/>
      <c r="R100" s="102"/>
      <c r="S100" s="102">
        <f t="shared" si="22"/>
        <v>0</v>
      </c>
    </row>
    <row r="101" spans="1:19" ht="25.5" x14ac:dyDescent="0.2">
      <c r="A101" s="361">
        <v>79</v>
      </c>
      <c r="B101" s="225" t="s">
        <v>217</v>
      </c>
      <c r="C101" s="132">
        <v>0</v>
      </c>
      <c r="D101" s="132">
        <v>1</v>
      </c>
      <c r="E101" s="133">
        <v>7000</v>
      </c>
      <c r="F101" s="187">
        <f t="shared" si="19"/>
        <v>7000</v>
      </c>
      <c r="G101" s="175"/>
      <c r="H101" s="134"/>
      <c r="J101" s="75"/>
      <c r="K101" s="75"/>
      <c r="L101" s="76"/>
      <c r="M101" s="102"/>
      <c r="N101" s="102">
        <f t="shared" si="20"/>
        <v>0</v>
      </c>
      <c r="O101" s="266"/>
      <c r="P101" s="75"/>
      <c r="Q101" s="76"/>
      <c r="R101" s="102"/>
      <c r="S101" s="102">
        <f t="shared" si="22"/>
        <v>0</v>
      </c>
    </row>
    <row r="102" spans="1:19" x14ac:dyDescent="0.2">
      <c r="A102" s="361">
        <v>80</v>
      </c>
      <c r="B102" s="226" t="s">
        <v>218</v>
      </c>
      <c r="C102" s="135">
        <v>0</v>
      </c>
      <c r="D102" s="135">
        <v>1</v>
      </c>
      <c r="E102" s="136">
        <v>8000</v>
      </c>
      <c r="F102" s="188">
        <f t="shared" si="19"/>
        <v>8000</v>
      </c>
      <c r="G102" s="174"/>
      <c r="H102" s="137"/>
      <c r="J102" s="75"/>
      <c r="K102" s="75"/>
      <c r="L102" s="76"/>
      <c r="M102" s="102"/>
      <c r="N102" s="102">
        <f t="shared" si="20"/>
        <v>0</v>
      </c>
      <c r="O102" s="266"/>
      <c r="P102" s="75"/>
      <c r="Q102" s="76"/>
      <c r="R102" s="102"/>
      <c r="S102" s="102">
        <f t="shared" si="22"/>
        <v>0</v>
      </c>
    </row>
    <row r="103" spans="1:19" x14ac:dyDescent="0.2">
      <c r="A103" s="361">
        <v>81</v>
      </c>
      <c r="B103" s="226" t="s">
        <v>219</v>
      </c>
      <c r="C103" s="135">
        <v>0</v>
      </c>
      <c r="D103" s="135">
        <v>1</v>
      </c>
      <c r="E103" s="136">
        <v>1500</v>
      </c>
      <c r="F103" s="188">
        <f t="shared" si="19"/>
        <v>1500</v>
      </c>
      <c r="G103" s="174"/>
      <c r="H103" s="137"/>
      <c r="J103" s="75"/>
      <c r="K103" s="75"/>
      <c r="L103" s="76"/>
      <c r="M103" s="102"/>
      <c r="N103" s="102">
        <f t="shared" si="20"/>
        <v>0</v>
      </c>
      <c r="O103" s="266"/>
      <c r="P103" s="75"/>
      <c r="Q103" s="76"/>
      <c r="R103" s="102"/>
      <c r="S103" s="102">
        <f t="shared" si="22"/>
        <v>0</v>
      </c>
    </row>
    <row r="104" spans="1:19" ht="38.25" x14ac:dyDescent="0.2">
      <c r="A104" s="361">
        <v>82</v>
      </c>
      <c r="B104" s="226" t="s">
        <v>220</v>
      </c>
      <c r="C104" s="135">
        <v>0</v>
      </c>
      <c r="D104" s="135">
        <v>1</v>
      </c>
      <c r="E104" s="136">
        <v>750</v>
      </c>
      <c r="F104" s="188">
        <f t="shared" si="19"/>
        <v>750</v>
      </c>
      <c r="G104" s="174"/>
      <c r="H104" s="137"/>
      <c r="J104" s="75"/>
      <c r="K104" s="75"/>
      <c r="L104" s="76"/>
      <c r="M104" s="102"/>
      <c r="N104" s="102">
        <f t="shared" si="20"/>
        <v>0</v>
      </c>
      <c r="O104" s="266"/>
      <c r="P104" s="75"/>
      <c r="Q104" s="76"/>
      <c r="R104" s="102"/>
      <c r="S104" s="102">
        <f t="shared" si="22"/>
        <v>0</v>
      </c>
    </row>
    <row r="105" spans="1:19" x14ac:dyDescent="0.2">
      <c r="A105" s="361">
        <v>83</v>
      </c>
      <c r="B105" s="227" t="s">
        <v>221</v>
      </c>
      <c r="C105" s="138">
        <v>0</v>
      </c>
      <c r="D105" s="138">
        <v>1</v>
      </c>
      <c r="E105" s="136">
        <v>3000</v>
      </c>
      <c r="F105" s="189">
        <f t="shared" si="19"/>
        <v>3000</v>
      </c>
      <c r="G105" s="174"/>
      <c r="H105" s="137"/>
      <c r="J105" s="75"/>
      <c r="K105" s="75"/>
      <c r="L105" s="76"/>
      <c r="M105" s="102"/>
      <c r="N105" s="102">
        <f t="shared" si="20"/>
        <v>0</v>
      </c>
      <c r="O105" s="266"/>
      <c r="P105" s="75"/>
      <c r="Q105" s="76"/>
      <c r="R105" s="102"/>
      <c r="S105" s="102">
        <f t="shared" si="22"/>
        <v>0</v>
      </c>
    </row>
    <row r="106" spans="1:19" x14ac:dyDescent="0.2">
      <c r="A106" s="361">
        <v>84</v>
      </c>
      <c r="B106" s="222" t="s">
        <v>124</v>
      </c>
      <c r="C106" s="25">
        <v>0</v>
      </c>
      <c r="D106" s="25">
        <v>1</v>
      </c>
      <c r="E106" s="24">
        <v>12000</v>
      </c>
      <c r="F106" s="185">
        <f t="shared" si="19"/>
        <v>12000</v>
      </c>
      <c r="G106" s="174">
        <v>1</v>
      </c>
      <c r="H106" s="95">
        <v>19800</v>
      </c>
      <c r="I106" s="102">
        <f t="shared" si="21"/>
        <v>19800</v>
      </c>
      <c r="J106" s="75"/>
      <c r="K106" s="75"/>
      <c r="L106" s="76"/>
      <c r="M106" s="102"/>
      <c r="N106" s="102">
        <f t="shared" si="20"/>
        <v>0</v>
      </c>
      <c r="O106" s="266"/>
      <c r="P106" s="75"/>
      <c r="Q106" s="76"/>
      <c r="R106" s="102"/>
      <c r="S106" s="102">
        <f t="shared" si="22"/>
        <v>0</v>
      </c>
    </row>
    <row r="107" spans="1:19" x14ac:dyDescent="0.2">
      <c r="A107" s="361"/>
      <c r="B107" s="213"/>
      <c r="C107" s="16"/>
      <c r="D107" s="17"/>
      <c r="E107" s="18" t="s">
        <v>11</v>
      </c>
      <c r="F107" s="181">
        <f>SUM(F90:F106)</f>
        <v>168248</v>
      </c>
      <c r="G107" s="172"/>
      <c r="H107" s="96"/>
      <c r="I107" s="103">
        <f>SUM(I90:I106)</f>
        <v>123818</v>
      </c>
      <c r="J107" s="85"/>
      <c r="K107" s="85"/>
      <c r="L107" s="77"/>
      <c r="M107" s="103" t="s">
        <v>172</v>
      </c>
      <c r="N107" s="103">
        <f>SUM(N90:N106)</f>
        <v>3267.5</v>
      </c>
      <c r="O107" s="173"/>
      <c r="P107" s="85"/>
      <c r="Q107" s="77"/>
      <c r="R107" s="103" t="s">
        <v>172</v>
      </c>
      <c r="S107" s="103">
        <f>SUM(S90:S106)</f>
        <v>14239</v>
      </c>
    </row>
    <row r="108" spans="1:19" s="196" customFormat="1" ht="12.75" customHeight="1" x14ac:dyDescent="0.2">
      <c r="A108" s="361"/>
      <c r="B108" s="558" t="s">
        <v>125</v>
      </c>
      <c r="C108" s="558"/>
      <c r="D108" s="558"/>
      <c r="E108" s="558"/>
      <c r="F108" s="559"/>
      <c r="G108" s="139"/>
      <c r="H108" s="98"/>
      <c r="I108" s="84"/>
      <c r="J108" s="89"/>
      <c r="K108" s="89"/>
      <c r="L108" s="78"/>
      <c r="M108" s="84"/>
      <c r="N108" s="84"/>
      <c r="O108" s="267"/>
      <c r="P108" s="89"/>
      <c r="Q108" s="78"/>
      <c r="R108" s="84"/>
      <c r="S108" s="84"/>
    </row>
    <row r="109" spans="1:19" ht="38.25" x14ac:dyDescent="0.2">
      <c r="A109" s="361">
        <v>85</v>
      </c>
      <c r="B109" s="219" t="s">
        <v>126</v>
      </c>
      <c r="C109" s="22">
        <v>0</v>
      </c>
      <c r="D109" s="22">
        <v>1</v>
      </c>
      <c r="E109" s="4">
        <v>112370</v>
      </c>
      <c r="F109" s="178">
        <f t="shared" ref="F109:F137" si="23">E109*D109</f>
        <v>112370</v>
      </c>
      <c r="G109" s="174"/>
      <c r="H109" s="95"/>
      <c r="I109" s="102">
        <f>G109*H109</f>
        <v>0</v>
      </c>
      <c r="J109" s="75">
        <v>6</v>
      </c>
      <c r="K109" s="75">
        <v>18</v>
      </c>
      <c r="L109" s="76">
        <v>1</v>
      </c>
      <c r="M109" s="102">
        <v>13380</v>
      </c>
      <c r="N109" s="102">
        <f t="shared" ref="N109:N137" si="24">L109*M109</f>
        <v>13380</v>
      </c>
      <c r="O109" s="116"/>
      <c r="P109" s="116"/>
      <c r="Q109" s="112"/>
      <c r="R109" s="113"/>
      <c r="S109" s="102">
        <f>Q109*R109</f>
        <v>0</v>
      </c>
    </row>
    <row r="110" spans="1:19" ht="14.25" x14ac:dyDescent="0.2">
      <c r="A110" s="361">
        <v>86</v>
      </c>
      <c r="B110" s="228" t="s">
        <v>127</v>
      </c>
      <c r="C110" s="23">
        <v>0</v>
      </c>
      <c r="D110" s="23">
        <v>6</v>
      </c>
      <c r="E110" s="24">
        <v>882.05</v>
      </c>
      <c r="F110" s="178">
        <f t="shared" si="23"/>
        <v>5292.2999999999993</v>
      </c>
      <c r="G110" s="174"/>
      <c r="H110" s="95"/>
      <c r="I110" s="102">
        <f t="shared" ref="I110:I137" si="25">G110*H110</f>
        <v>0</v>
      </c>
      <c r="J110" s="75"/>
      <c r="K110" s="75"/>
      <c r="L110" s="76"/>
      <c r="M110" s="102"/>
      <c r="N110" s="102">
        <f t="shared" si="24"/>
        <v>0</v>
      </c>
      <c r="O110" s="266"/>
      <c r="P110" s="75"/>
      <c r="Q110" s="76"/>
      <c r="R110" s="102"/>
      <c r="S110" s="102">
        <f t="shared" ref="S110:S137" si="26">Q110*R110</f>
        <v>0</v>
      </c>
    </row>
    <row r="111" spans="1:19" ht="14.25" x14ac:dyDescent="0.2">
      <c r="A111" s="361">
        <v>87</v>
      </c>
      <c r="B111" s="229" t="s">
        <v>128</v>
      </c>
      <c r="C111" s="23">
        <v>0</v>
      </c>
      <c r="D111" s="23">
        <v>10</v>
      </c>
      <c r="E111" s="24">
        <v>14.96</v>
      </c>
      <c r="F111" s="178">
        <f t="shared" si="23"/>
        <v>149.60000000000002</v>
      </c>
      <c r="G111" s="174"/>
      <c r="H111" s="95"/>
      <c r="I111" s="102">
        <f t="shared" si="25"/>
        <v>0</v>
      </c>
      <c r="J111" s="75"/>
      <c r="K111" s="75"/>
      <c r="L111" s="76"/>
      <c r="M111" s="102"/>
      <c r="N111" s="102">
        <f t="shared" si="24"/>
        <v>0</v>
      </c>
      <c r="O111" s="266"/>
      <c r="P111" s="75"/>
      <c r="Q111" s="76"/>
      <c r="R111" s="102"/>
      <c r="S111" s="102">
        <f t="shared" si="26"/>
        <v>0</v>
      </c>
    </row>
    <row r="112" spans="1:19" ht="14.25" x14ac:dyDescent="0.2">
      <c r="A112" s="361">
        <v>88</v>
      </c>
      <c r="B112" s="219" t="s">
        <v>129</v>
      </c>
      <c r="C112" s="23">
        <v>0</v>
      </c>
      <c r="D112" s="23">
        <v>10</v>
      </c>
      <c r="E112" s="24">
        <v>72.48</v>
      </c>
      <c r="F112" s="178">
        <f t="shared" si="23"/>
        <v>724.80000000000007</v>
      </c>
      <c r="G112" s="174"/>
      <c r="H112" s="95"/>
      <c r="I112" s="102">
        <f t="shared" si="25"/>
        <v>0</v>
      </c>
      <c r="J112" s="75"/>
      <c r="K112" s="75"/>
      <c r="L112" s="76"/>
      <c r="M112" s="102"/>
      <c r="N112" s="102">
        <f t="shared" si="24"/>
        <v>0</v>
      </c>
      <c r="O112" s="266"/>
      <c r="P112" s="75"/>
      <c r="Q112" s="76"/>
      <c r="R112" s="102"/>
      <c r="S112" s="102">
        <f t="shared" si="26"/>
        <v>0</v>
      </c>
    </row>
    <row r="113" spans="1:19" ht="14.25" x14ac:dyDescent="0.2">
      <c r="A113" s="361">
        <v>89</v>
      </c>
      <c r="B113" s="219" t="s">
        <v>130</v>
      </c>
      <c r="C113" s="23">
        <v>0</v>
      </c>
      <c r="D113" s="23">
        <v>10</v>
      </c>
      <c r="E113" s="24">
        <v>155.53</v>
      </c>
      <c r="F113" s="178">
        <f t="shared" si="23"/>
        <v>1555.3</v>
      </c>
      <c r="G113" s="174"/>
      <c r="H113" s="95"/>
      <c r="I113" s="102">
        <f t="shared" si="25"/>
        <v>0</v>
      </c>
      <c r="J113" s="75"/>
      <c r="K113" s="75"/>
      <c r="L113" s="76"/>
      <c r="M113" s="102"/>
      <c r="N113" s="102">
        <f t="shared" si="24"/>
        <v>0</v>
      </c>
      <c r="O113" s="266"/>
      <c r="P113" s="75"/>
      <c r="Q113" s="76"/>
      <c r="R113" s="102"/>
      <c r="S113" s="102">
        <f t="shared" si="26"/>
        <v>0</v>
      </c>
    </row>
    <row r="114" spans="1:19" ht="14.25" x14ac:dyDescent="0.2">
      <c r="A114" s="361">
        <v>90</v>
      </c>
      <c r="B114" s="219" t="s">
        <v>131</v>
      </c>
      <c r="C114" s="23">
        <v>0</v>
      </c>
      <c r="D114" s="23">
        <v>10</v>
      </c>
      <c r="E114" s="24">
        <v>123.82</v>
      </c>
      <c r="F114" s="178">
        <f t="shared" si="23"/>
        <v>1238.1999999999998</v>
      </c>
      <c r="G114" s="174"/>
      <c r="H114" s="95"/>
      <c r="I114" s="102">
        <f t="shared" si="25"/>
        <v>0</v>
      </c>
      <c r="J114" s="75"/>
      <c r="K114" s="75"/>
      <c r="L114" s="76"/>
      <c r="M114" s="102"/>
      <c r="N114" s="102">
        <f t="shared" si="24"/>
        <v>0</v>
      </c>
      <c r="O114" s="266"/>
      <c r="P114" s="75"/>
      <c r="Q114" s="76"/>
      <c r="R114" s="102"/>
      <c r="S114" s="102">
        <f t="shared" si="26"/>
        <v>0</v>
      </c>
    </row>
    <row r="115" spans="1:19" ht="25.5" x14ac:dyDescent="0.2">
      <c r="A115" s="361">
        <v>91</v>
      </c>
      <c r="B115" s="219" t="s">
        <v>132</v>
      </c>
      <c r="C115" s="23">
        <v>0</v>
      </c>
      <c r="D115" s="23">
        <v>10</v>
      </c>
      <c r="E115" s="24">
        <v>156.97999999999999</v>
      </c>
      <c r="F115" s="178">
        <f t="shared" si="23"/>
        <v>1569.8</v>
      </c>
      <c r="G115" s="174"/>
      <c r="H115" s="95"/>
      <c r="I115" s="102">
        <f t="shared" si="25"/>
        <v>0</v>
      </c>
      <c r="J115" s="75"/>
      <c r="K115" s="75"/>
      <c r="L115" s="76"/>
      <c r="M115" s="102"/>
      <c r="N115" s="102">
        <f t="shared" si="24"/>
        <v>0</v>
      </c>
      <c r="O115" s="266"/>
      <c r="P115" s="75"/>
      <c r="Q115" s="76"/>
      <c r="R115" s="102"/>
      <c r="S115" s="102">
        <f t="shared" si="26"/>
        <v>0</v>
      </c>
    </row>
    <row r="116" spans="1:19" ht="14.25" x14ac:dyDescent="0.2">
      <c r="A116" s="361">
        <v>92</v>
      </c>
      <c r="B116" s="219" t="s">
        <v>133</v>
      </c>
      <c r="C116" s="23">
        <v>0</v>
      </c>
      <c r="D116" s="23">
        <v>3</v>
      </c>
      <c r="E116" s="24">
        <v>5693.33</v>
      </c>
      <c r="F116" s="178">
        <f t="shared" si="23"/>
        <v>17079.989999999998</v>
      </c>
      <c r="G116" s="174"/>
      <c r="H116" s="95"/>
      <c r="I116" s="102">
        <f t="shared" si="25"/>
        <v>0</v>
      </c>
      <c r="J116" s="75"/>
      <c r="K116" s="75"/>
      <c r="L116" s="76"/>
      <c r="M116" s="102"/>
      <c r="N116" s="102">
        <f t="shared" si="24"/>
        <v>0</v>
      </c>
      <c r="O116" s="266"/>
      <c r="P116" s="75"/>
      <c r="Q116" s="76"/>
      <c r="R116" s="102"/>
      <c r="S116" s="102">
        <f t="shared" si="26"/>
        <v>0</v>
      </c>
    </row>
    <row r="117" spans="1:19" ht="14.25" x14ac:dyDescent="0.2">
      <c r="A117" s="361">
        <v>93</v>
      </c>
      <c r="B117" s="219" t="s">
        <v>134</v>
      </c>
      <c r="C117" s="23">
        <v>0</v>
      </c>
      <c r="D117" s="23">
        <v>3</v>
      </c>
      <c r="E117" s="24">
        <v>5851.07</v>
      </c>
      <c r="F117" s="178">
        <f t="shared" si="23"/>
        <v>17553.21</v>
      </c>
      <c r="G117" s="174"/>
      <c r="H117" s="95"/>
      <c r="I117" s="102">
        <f t="shared" si="25"/>
        <v>0</v>
      </c>
      <c r="J117" s="75"/>
      <c r="K117" s="75"/>
      <c r="L117" s="76"/>
      <c r="M117" s="102"/>
      <c r="N117" s="102">
        <f t="shared" si="24"/>
        <v>0</v>
      </c>
      <c r="O117" s="266"/>
      <c r="P117" s="75"/>
      <c r="Q117" s="76"/>
      <c r="R117" s="102"/>
      <c r="S117" s="102">
        <f t="shared" si="26"/>
        <v>0</v>
      </c>
    </row>
    <row r="118" spans="1:19" ht="25.5" x14ac:dyDescent="0.2">
      <c r="A118" s="361">
        <v>94</v>
      </c>
      <c r="B118" s="219" t="s">
        <v>135</v>
      </c>
      <c r="C118" s="23">
        <v>0</v>
      </c>
      <c r="D118" s="23">
        <v>3</v>
      </c>
      <c r="E118" s="24">
        <v>773.5</v>
      </c>
      <c r="F118" s="178">
        <f t="shared" si="23"/>
        <v>2320.5</v>
      </c>
      <c r="G118" s="174"/>
      <c r="H118" s="95"/>
      <c r="I118" s="102">
        <f t="shared" si="25"/>
        <v>0</v>
      </c>
      <c r="J118" s="75"/>
      <c r="K118" s="75"/>
      <c r="L118" s="76"/>
      <c r="M118" s="102"/>
      <c r="N118" s="102">
        <f t="shared" si="24"/>
        <v>0</v>
      </c>
      <c r="O118" s="266"/>
      <c r="P118" s="75"/>
      <c r="Q118" s="76"/>
      <c r="R118" s="102"/>
      <c r="S118" s="102">
        <f t="shared" si="26"/>
        <v>0</v>
      </c>
    </row>
    <row r="119" spans="1:19" ht="14.25" x14ac:dyDescent="0.2">
      <c r="A119" s="361">
        <v>95</v>
      </c>
      <c r="B119" s="219" t="s">
        <v>136</v>
      </c>
      <c r="C119" s="23">
        <v>0</v>
      </c>
      <c r="D119" s="23">
        <v>3</v>
      </c>
      <c r="E119" s="24">
        <v>41666.67</v>
      </c>
      <c r="F119" s="178">
        <f t="shared" si="23"/>
        <v>125000.01</v>
      </c>
      <c r="G119" s="174"/>
      <c r="H119" s="95"/>
      <c r="I119" s="102">
        <f t="shared" si="25"/>
        <v>0</v>
      </c>
      <c r="J119" s="75"/>
      <c r="K119" s="75"/>
      <c r="L119" s="76"/>
      <c r="M119" s="102"/>
      <c r="N119" s="102">
        <f t="shared" si="24"/>
        <v>0</v>
      </c>
      <c r="O119" s="266"/>
      <c r="P119" s="75"/>
      <c r="Q119" s="76"/>
      <c r="R119" s="102"/>
      <c r="S119" s="102">
        <f t="shared" si="26"/>
        <v>0</v>
      </c>
    </row>
    <row r="120" spans="1:19" ht="14.25" x14ac:dyDescent="0.2">
      <c r="A120" s="361">
        <v>96</v>
      </c>
      <c r="B120" s="219" t="s">
        <v>137</v>
      </c>
      <c r="C120" s="23">
        <v>0</v>
      </c>
      <c r="D120" s="23">
        <v>4</v>
      </c>
      <c r="E120" s="24">
        <v>6766.67</v>
      </c>
      <c r="F120" s="178">
        <f t="shared" si="23"/>
        <v>27066.68</v>
      </c>
      <c r="G120" s="174"/>
      <c r="H120" s="95"/>
      <c r="I120" s="102">
        <f t="shared" si="25"/>
        <v>0</v>
      </c>
      <c r="J120" s="75"/>
      <c r="K120" s="75"/>
      <c r="L120" s="76"/>
      <c r="M120" s="113"/>
      <c r="N120" s="113">
        <f t="shared" si="24"/>
        <v>0</v>
      </c>
      <c r="O120" s="163"/>
      <c r="P120" s="116"/>
      <c r="Q120" s="112"/>
      <c r="R120" s="113"/>
      <c r="S120" s="102">
        <f t="shared" si="26"/>
        <v>0</v>
      </c>
    </row>
    <row r="121" spans="1:19" ht="14.25" x14ac:dyDescent="0.2">
      <c r="A121" s="361">
        <v>97</v>
      </c>
      <c r="B121" s="219" t="s">
        <v>138</v>
      </c>
      <c r="C121" s="23">
        <v>0</v>
      </c>
      <c r="D121" s="23">
        <v>2</v>
      </c>
      <c r="E121" s="24">
        <v>19416.669999999998</v>
      </c>
      <c r="F121" s="178">
        <f t="shared" si="23"/>
        <v>38833.339999999997</v>
      </c>
      <c r="G121" s="174"/>
      <c r="H121" s="95"/>
      <c r="I121" s="102">
        <f t="shared" si="25"/>
        <v>0</v>
      </c>
      <c r="J121" s="162"/>
      <c r="K121" s="122"/>
      <c r="L121" s="112"/>
      <c r="M121" s="113"/>
      <c r="N121" s="113">
        <f t="shared" si="24"/>
        <v>0</v>
      </c>
      <c r="O121" s="162" t="s">
        <v>243</v>
      </c>
      <c r="P121" s="122">
        <v>1</v>
      </c>
      <c r="Q121" s="112">
        <v>1</v>
      </c>
      <c r="R121" s="113">
        <v>6687</v>
      </c>
      <c r="S121" s="102">
        <f t="shared" si="26"/>
        <v>6687</v>
      </c>
    </row>
    <row r="122" spans="1:19" ht="14.25" customHeight="1" x14ac:dyDescent="0.2">
      <c r="A122" s="361">
        <v>98</v>
      </c>
      <c r="B122" s="219" t="s">
        <v>139</v>
      </c>
      <c r="C122" s="23">
        <v>0</v>
      </c>
      <c r="D122" s="23">
        <v>4</v>
      </c>
      <c r="E122" s="24">
        <v>116.77</v>
      </c>
      <c r="F122" s="178">
        <f t="shared" si="23"/>
        <v>467.08</v>
      </c>
      <c r="G122" s="174"/>
      <c r="H122" s="95"/>
      <c r="I122" s="102">
        <f t="shared" si="25"/>
        <v>0</v>
      </c>
      <c r="J122" s="75"/>
      <c r="K122" s="75"/>
      <c r="L122" s="76"/>
      <c r="M122" s="113"/>
      <c r="N122" s="113">
        <f t="shared" si="24"/>
        <v>0</v>
      </c>
      <c r="O122" s="163"/>
      <c r="P122" s="116"/>
      <c r="Q122" s="112"/>
      <c r="R122" s="113"/>
      <c r="S122" s="102">
        <f t="shared" si="26"/>
        <v>0</v>
      </c>
    </row>
    <row r="123" spans="1:19" ht="14.25" x14ac:dyDescent="0.2">
      <c r="A123" s="361">
        <v>99</v>
      </c>
      <c r="B123" s="219" t="s">
        <v>140</v>
      </c>
      <c r="C123" s="23">
        <v>0</v>
      </c>
      <c r="D123" s="23">
        <v>3</v>
      </c>
      <c r="E123" s="24">
        <v>2200</v>
      </c>
      <c r="F123" s="178">
        <f t="shared" si="23"/>
        <v>6600</v>
      </c>
      <c r="G123" s="174"/>
      <c r="H123" s="95"/>
      <c r="I123" s="102">
        <f t="shared" si="25"/>
        <v>0</v>
      </c>
      <c r="J123" s="75"/>
      <c r="K123" s="75"/>
      <c r="L123" s="76"/>
      <c r="M123" s="102"/>
      <c r="N123" s="102">
        <f t="shared" si="24"/>
        <v>0</v>
      </c>
      <c r="O123" s="266"/>
      <c r="P123" s="75"/>
      <c r="Q123" s="76"/>
      <c r="R123" s="102"/>
      <c r="S123" s="102">
        <f t="shared" si="26"/>
        <v>0</v>
      </c>
    </row>
    <row r="124" spans="1:19" ht="14.25" customHeight="1" x14ac:dyDescent="0.2">
      <c r="A124" s="361">
        <v>100</v>
      </c>
      <c r="B124" s="219" t="s">
        <v>141</v>
      </c>
      <c r="C124" s="23">
        <v>0</v>
      </c>
      <c r="D124" s="23">
        <v>10</v>
      </c>
      <c r="E124" s="24">
        <v>300</v>
      </c>
      <c r="F124" s="178">
        <f t="shared" si="23"/>
        <v>3000</v>
      </c>
      <c r="G124" s="174"/>
      <c r="H124" s="95"/>
      <c r="I124" s="102">
        <f t="shared" si="25"/>
        <v>0</v>
      </c>
      <c r="J124" s="75"/>
      <c r="K124" s="75"/>
      <c r="L124" s="76"/>
      <c r="M124" s="102"/>
      <c r="N124" s="102">
        <f t="shared" si="24"/>
        <v>0</v>
      </c>
      <c r="O124" s="266"/>
      <c r="P124" s="75"/>
      <c r="Q124" s="76"/>
      <c r="R124" s="102"/>
      <c r="S124" s="102">
        <f t="shared" si="26"/>
        <v>0</v>
      </c>
    </row>
    <row r="125" spans="1:19" ht="14.25" x14ac:dyDescent="0.2">
      <c r="A125" s="361">
        <v>101</v>
      </c>
      <c r="B125" s="219" t="s">
        <v>142</v>
      </c>
      <c r="C125" s="23">
        <v>0</v>
      </c>
      <c r="D125" s="23">
        <v>3</v>
      </c>
      <c r="E125" s="24">
        <v>838.33</v>
      </c>
      <c r="F125" s="178">
        <f t="shared" si="23"/>
        <v>2514.9900000000002</v>
      </c>
      <c r="G125" s="174"/>
      <c r="H125" s="95"/>
      <c r="I125" s="102">
        <f t="shared" si="25"/>
        <v>0</v>
      </c>
      <c r="J125" s="75"/>
      <c r="K125" s="75"/>
      <c r="L125" s="76"/>
      <c r="M125" s="102"/>
      <c r="N125" s="102">
        <f t="shared" si="24"/>
        <v>0</v>
      </c>
      <c r="O125" s="266"/>
      <c r="P125" s="75"/>
      <c r="Q125" s="76"/>
      <c r="R125" s="102"/>
      <c r="S125" s="102">
        <f t="shared" si="26"/>
        <v>0</v>
      </c>
    </row>
    <row r="126" spans="1:19" ht="14.25" customHeight="1" x14ac:dyDescent="0.2">
      <c r="A126" s="361">
        <v>102</v>
      </c>
      <c r="B126" s="219" t="s">
        <v>143</v>
      </c>
      <c r="C126" s="23">
        <v>0</v>
      </c>
      <c r="D126" s="23">
        <v>3</v>
      </c>
      <c r="E126" s="24">
        <v>5450</v>
      </c>
      <c r="F126" s="178">
        <f t="shared" si="23"/>
        <v>16350</v>
      </c>
      <c r="G126" s="174"/>
      <c r="H126" s="95"/>
      <c r="I126" s="102">
        <f t="shared" si="25"/>
        <v>0</v>
      </c>
      <c r="J126" s="75"/>
      <c r="K126" s="75"/>
      <c r="L126" s="76"/>
      <c r="M126" s="102"/>
      <c r="N126" s="102">
        <f t="shared" si="24"/>
        <v>0</v>
      </c>
      <c r="O126" s="266"/>
      <c r="P126" s="75"/>
      <c r="Q126" s="76"/>
      <c r="R126" s="102"/>
      <c r="S126" s="102">
        <f t="shared" si="26"/>
        <v>0</v>
      </c>
    </row>
    <row r="127" spans="1:19" ht="14.25" x14ac:dyDescent="0.2">
      <c r="A127" s="361">
        <v>103</v>
      </c>
      <c r="B127" s="219" t="s">
        <v>144</v>
      </c>
      <c r="C127" s="23">
        <v>0</v>
      </c>
      <c r="D127" s="23">
        <v>5</v>
      </c>
      <c r="E127" s="24">
        <v>1696.33</v>
      </c>
      <c r="F127" s="178">
        <f t="shared" si="23"/>
        <v>8481.65</v>
      </c>
      <c r="G127" s="174"/>
      <c r="H127" s="95"/>
      <c r="I127" s="102">
        <f t="shared" si="25"/>
        <v>0</v>
      </c>
      <c r="J127" s="75"/>
      <c r="K127" s="75"/>
      <c r="L127" s="76"/>
      <c r="M127" s="102"/>
      <c r="N127" s="102">
        <f t="shared" si="24"/>
        <v>0</v>
      </c>
      <c r="O127" s="266"/>
      <c r="P127" s="75"/>
      <c r="Q127" s="76"/>
      <c r="R127" s="102"/>
      <c r="S127" s="102">
        <f t="shared" si="26"/>
        <v>0</v>
      </c>
    </row>
    <row r="128" spans="1:19" ht="14.25" x14ac:dyDescent="0.2">
      <c r="A128" s="361">
        <v>104</v>
      </c>
      <c r="B128" s="219" t="s">
        <v>145</v>
      </c>
      <c r="C128" s="23">
        <v>0</v>
      </c>
      <c r="D128" s="23">
        <v>10</v>
      </c>
      <c r="E128" s="24">
        <v>2680</v>
      </c>
      <c r="F128" s="178">
        <f t="shared" si="23"/>
        <v>26800</v>
      </c>
      <c r="G128" s="174"/>
      <c r="H128" s="95"/>
      <c r="I128" s="102">
        <f t="shared" si="25"/>
        <v>0</v>
      </c>
      <c r="J128" s="75"/>
      <c r="K128" s="75"/>
      <c r="L128" s="76"/>
      <c r="M128" s="102"/>
      <c r="N128" s="102">
        <f t="shared" si="24"/>
        <v>0</v>
      </c>
      <c r="O128" s="266"/>
      <c r="P128" s="75"/>
      <c r="Q128" s="76"/>
      <c r="R128" s="102"/>
      <c r="S128" s="102">
        <f t="shared" si="26"/>
        <v>0</v>
      </c>
    </row>
    <row r="129" spans="1:19" ht="14.25" customHeight="1" x14ac:dyDescent="0.2">
      <c r="A129" s="361">
        <v>105</v>
      </c>
      <c r="B129" s="219" t="s">
        <v>146</v>
      </c>
      <c r="C129" s="22">
        <v>0</v>
      </c>
      <c r="D129" s="22">
        <v>6</v>
      </c>
      <c r="E129" s="33">
        <v>25</v>
      </c>
      <c r="F129" s="178">
        <f t="shared" si="23"/>
        <v>150</v>
      </c>
      <c r="G129" s="174"/>
      <c r="H129" s="95"/>
      <c r="I129" s="102">
        <f t="shared" si="25"/>
        <v>0</v>
      </c>
      <c r="J129" s="75"/>
      <c r="K129" s="75"/>
      <c r="L129" s="76"/>
      <c r="M129" s="102"/>
      <c r="N129" s="102">
        <f t="shared" si="24"/>
        <v>0</v>
      </c>
      <c r="O129" s="266"/>
      <c r="P129" s="75"/>
      <c r="Q129" s="76"/>
      <c r="R129" s="102"/>
      <c r="S129" s="102">
        <f t="shared" si="26"/>
        <v>0</v>
      </c>
    </row>
    <row r="130" spans="1:19" ht="14.25" x14ac:dyDescent="0.2">
      <c r="A130" s="361">
        <v>106</v>
      </c>
      <c r="B130" s="219" t="s">
        <v>147</v>
      </c>
      <c r="C130" s="22">
        <v>0</v>
      </c>
      <c r="D130" s="22">
        <v>6</v>
      </c>
      <c r="E130" s="33">
        <v>150</v>
      </c>
      <c r="F130" s="178">
        <f t="shared" si="23"/>
        <v>900</v>
      </c>
      <c r="G130" s="174"/>
      <c r="H130" s="95"/>
      <c r="I130" s="102">
        <f t="shared" si="25"/>
        <v>0</v>
      </c>
      <c r="J130" s="75"/>
      <c r="K130" s="75"/>
      <c r="L130" s="76"/>
      <c r="M130" s="102"/>
      <c r="N130" s="102">
        <f t="shared" si="24"/>
        <v>0</v>
      </c>
      <c r="O130" s="266"/>
      <c r="P130" s="75"/>
      <c r="Q130" s="76"/>
      <c r="R130" s="102"/>
      <c r="S130" s="102">
        <f t="shared" si="26"/>
        <v>0</v>
      </c>
    </row>
    <row r="131" spans="1:19" ht="14.25" customHeight="1" x14ac:dyDescent="0.2">
      <c r="A131" s="361">
        <v>107</v>
      </c>
      <c r="B131" s="219" t="s">
        <v>148</v>
      </c>
      <c r="C131" s="22">
        <v>0</v>
      </c>
      <c r="D131" s="22">
        <v>6</v>
      </c>
      <c r="E131" s="33">
        <v>50</v>
      </c>
      <c r="F131" s="178">
        <f t="shared" si="23"/>
        <v>300</v>
      </c>
      <c r="G131" s="174"/>
      <c r="H131" s="95"/>
      <c r="I131" s="102">
        <f t="shared" si="25"/>
        <v>0</v>
      </c>
      <c r="J131" s="75"/>
      <c r="K131" s="75"/>
      <c r="L131" s="76"/>
      <c r="M131" s="102"/>
      <c r="N131" s="102">
        <f t="shared" si="24"/>
        <v>0</v>
      </c>
      <c r="O131" s="266"/>
      <c r="P131" s="75"/>
      <c r="Q131" s="76"/>
      <c r="R131" s="102"/>
      <c r="S131" s="102">
        <f t="shared" si="26"/>
        <v>0</v>
      </c>
    </row>
    <row r="132" spans="1:19" ht="14.25" x14ac:dyDescent="0.2">
      <c r="A132" s="361">
        <v>108</v>
      </c>
      <c r="B132" s="219" t="s">
        <v>149</v>
      </c>
      <c r="C132" s="22">
        <v>0</v>
      </c>
      <c r="D132" s="22">
        <v>6</v>
      </c>
      <c r="E132" s="33">
        <v>25</v>
      </c>
      <c r="F132" s="178">
        <f t="shared" si="23"/>
        <v>150</v>
      </c>
      <c r="G132" s="174"/>
      <c r="H132" s="95"/>
      <c r="I132" s="102">
        <f t="shared" si="25"/>
        <v>0</v>
      </c>
      <c r="J132" s="75"/>
      <c r="K132" s="75"/>
      <c r="L132" s="76"/>
      <c r="M132" s="102"/>
      <c r="N132" s="102">
        <f t="shared" si="24"/>
        <v>0</v>
      </c>
      <c r="O132" s="266"/>
      <c r="P132" s="75"/>
      <c r="Q132" s="76"/>
      <c r="R132" s="102"/>
      <c r="S132" s="102">
        <f t="shared" si="26"/>
        <v>0</v>
      </c>
    </row>
    <row r="133" spans="1:19" ht="14.25" x14ac:dyDescent="0.2">
      <c r="A133" s="361">
        <v>109</v>
      </c>
      <c r="B133" s="219" t="s">
        <v>150</v>
      </c>
      <c r="C133" s="22">
        <v>0</v>
      </c>
      <c r="D133" s="22">
        <v>4</v>
      </c>
      <c r="E133" s="33">
        <v>173</v>
      </c>
      <c r="F133" s="178">
        <f t="shared" si="23"/>
        <v>692</v>
      </c>
      <c r="G133" s="174"/>
      <c r="H133" s="95"/>
      <c r="I133" s="102">
        <f t="shared" si="25"/>
        <v>0</v>
      </c>
      <c r="J133" s="75"/>
      <c r="K133" s="75"/>
      <c r="L133" s="76"/>
      <c r="M133" s="102"/>
      <c r="N133" s="102">
        <f t="shared" si="24"/>
        <v>0</v>
      </c>
      <c r="O133" s="266"/>
      <c r="P133" s="75"/>
      <c r="Q133" s="76"/>
      <c r="R133" s="102"/>
      <c r="S133" s="102">
        <f t="shared" si="26"/>
        <v>0</v>
      </c>
    </row>
    <row r="134" spans="1:19" ht="14.25" customHeight="1" x14ac:dyDescent="0.2">
      <c r="A134" s="361">
        <v>110</v>
      </c>
      <c r="B134" s="219" t="s">
        <v>151</v>
      </c>
      <c r="C134" s="22">
        <v>0</v>
      </c>
      <c r="D134" s="22">
        <v>6</v>
      </c>
      <c r="E134" s="33">
        <v>70</v>
      </c>
      <c r="F134" s="178">
        <f t="shared" si="23"/>
        <v>420</v>
      </c>
      <c r="G134" s="174"/>
      <c r="H134" s="95"/>
      <c r="I134" s="102">
        <f t="shared" si="25"/>
        <v>0</v>
      </c>
      <c r="J134" s="75"/>
      <c r="K134" s="75"/>
      <c r="L134" s="76"/>
      <c r="M134" s="102"/>
      <c r="N134" s="102">
        <f t="shared" si="24"/>
        <v>0</v>
      </c>
      <c r="O134" s="266"/>
      <c r="P134" s="75"/>
      <c r="Q134" s="76"/>
      <c r="R134" s="102"/>
      <c r="S134" s="102">
        <f t="shared" si="26"/>
        <v>0</v>
      </c>
    </row>
    <row r="135" spans="1:19" ht="14.25" x14ac:dyDescent="0.2">
      <c r="A135" s="361">
        <v>111</v>
      </c>
      <c r="B135" s="219" t="s">
        <v>152</v>
      </c>
      <c r="C135" s="22">
        <v>0</v>
      </c>
      <c r="D135" s="22">
        <v>1</v>
      </c>
      <c r="E135" s="33">
        <v>3160</v>
      </c>
      <c r="F135" s="178">
        <f t="shared" si="23"/>
        <v>3160</v>
      </c>
      <c r="G135" s="174">
        <v>1</v>
      </c>
      <c r="H135" s="95">
        <v>1920</v>
      </c>
      <c r="I135" s="102">
        <f t="shared" si="25"/>
        <v>1920</v>
      </c>
      <c r="J135" s="75"/>
      <c r="K135" s="75"/>
      <c r="L135" s="76"/>
      <c r="M135" s="102"/>
      <c r="N135" s="102">
        <f t="shared" si="24"/>
        <v>0</v>
      </c>
      <c r="O135" s="266"/>
      <c r="P135" s="75"/>
      <c r="Q135" s="76"/>
      <c r="R135" s="102"/>
      <c r="S135" s="102">
        <f t="shared" si="26"/>
        <v>0</v>
      </c>
    </row>
    <row r="136" spans="1:19" ht="14.25" x14ac:dyDescent="0.2">
      <c r="A136" s="361">
        <v>112</v>
      </c>
      <c r="B136" s="219" t="s">
        <v>153</v>
      </c>
      <c r="C136" s="22">
        <v>0</v>
      </c>
      <c r="D136" s="22">
        <v>1</v>
      </c>
      <c r="E136" s="33">
        <v>1300</v>
      </c>
      <c r="F136" s="178">
        <f t="shared" si="23"/>
        <v>1300</v>
      </c>
      <c r="G136" s="174"/>
      <c r="H136" s="95"/>
      <c r="I136" s="102">
        <f t="shared" si="25"/>
        <v>0</v>
      </c>
      <c r="J136" s="75"/>
      <c r="K136" s="75"/>
      <c r="L136" s="76"/>
      <c r="M136" s="102"/>
      <c r="N136" s="102">
        <f t="shared" si="24"/>
        <v>0</v>
      </c>
      <c r="O136" s="266"/>
      <c r="P136" s="75"/>
      <c r="Q136" s="76"/>
      <c r="R136" s="102"/>
      <c r="S136" s="102">
        <f t="shared" si="26"/>
        <v>0</v>
      </c>
    </row>
    <row r="137" spans="1:19" ht="14.25" customHeight="1" x14ac:dyDescent="0.2">
      <c r="A137" s="361">
        <v>113</v>
      </c>
      <c r="B137" s="219" t="s">
        <v>154</v>
      </c>
      <c r="C137" s="22">
        <v>0</v>
      </c>
      <c r="D137" s="22">
        <v>1</v>
      </c>
      <c r="E137" s="33">
        <v>1229</v>
      </c>
      <c r="F137" s="178">
        <f t="shared" si="23"/>
        <v>1229</v>
      </c>
      <c r="G137" s="174"/>
      <c r="H137" s="95"/>
      <c r="I137" s="102">
        <f t="shared" si="25"/>
        <v>0</v>
      </c>
      <c r="J137" s="75"/>
      <c r="K137" s="75"/>
      <c r="L137" s="76"/>
      <c r="M137" s="102"/>
      <c r="N137" s="102">
        <f t="shared" si="24"/>
        <v>0</v>
      </c>
      <c r="O137" s="266"/>
      <c r="P137" s="75"/>
      <c r="Q137" s="76"/>
      <c r="R137" s="102"/>
      <c r="S137" s="102">
        <f t="shared" si="26"/>
        <v>0</v>
      </c>
    </row>
    <row r="138" spans="1:19" x14ac:dyDescent="0.2">
      <c r="A138" s="361"/>
      <c r="B138" s="213"/>
      <c r="C138" s="16"/>
      <c r="D138" s="17"/>
      <c r="E138" s="18" t="s">
        <v>11</v>
      </c>
      <c r="F138" s="181">
        <f>SUM(F109:F137)</f>
        <v>423268.45</v>
      </c>
      <c r="G138" s="172"/>
      <c r="H138" s="96"/>
      <c r="I138" s="103">
        <f>SUM(I109:I137)</f>
        <v>1920</v>
      </c>
      <c r="J138" s="85"/>
      <c r="K138" s="85"/>
      <c r="L138" s="77"/>
      <c r="M138" s="103" t="s">
        <v>172</v>
      </c>
      <c r="N138" s="103">
        <f>SUM(N109:N137)</f>
        <v>13380</v>
      </c>
      <c r="O138" s="173"/>
      <c r="P138" s="85"/>
      <c r="Q138" s="77"/>
      <c r="R138" s="103" t="s">
        <v>172</v>
      </c>
      <c r="S138" s="103">
        <f>SUM(S109:S137)</f>
        <v>6687</v>
      </c>
    </row>
    <row r="139" spans="1:19" s="196" customFormat="1" ht="12.75" customHeight="1" x14ac:dyDescent="0.2">
      <c r="A139" s="361"/>
      <c r="B139" s="547" t="s">
        <v>155</v>
      </c>
      <c r="C139" s="548"/>
      <c r="D139" s="548"/>
      <c r="E139" s="548"/>
      <c r="F139" s="549"/>
      <c r="G139" s="139"/>
      <c r="H139" s="98"/>
      <c r="I139" s="84"/>
      <c r="J139" s="89"/>
      <c r="K139" s="89"/>
      <c r="L139" s="78"/>
      <c r="M139" s="84"/>
      <c r="N139" s="84"/>
      <c r="O139" s="267"/>
      <c r="P139" s="89"/>
      <c r="Q139" s="78"/>
      <c r="R139" s="84"/>
      <c r="S139" s="84"/>
    </row>
    <row r="140" spans="1:19" ht="25.5" x14ac:dyDescent="0.2">
      <c r="A140" s="361">
        <v>114</v>
      </c>
      <c r="B140" s="209" t="s">
        <v>225</v>
      </c>
      <c r="C140" s="10">
        <v>0</v>
      </c>
      <c r="D140" s="10">
        <v>1</v>
      </c>
      <c r="E140" s="34">
        <v>15500</v>
      </c>
      <c r="F140" s="190">
        <f t="shared" ref="F140:F146" si="27">D140*E140</f>
        <v>15500</v>
      </c>
      <c r="G140" s="174">
        <v>1</v>
      </c>
      <c r="H140" s="95">
        <v>25550</v>
      </c>
      <c r="I140" s="102">
        <f>G140*H140</f>
        <v>25550</v>
      </c>
      <c r="J140" s="75"/>
      <c r="K140" s="75"/>
      <c r="L140" s="76"/>
      <c r="M140" s="102"/>
      <c r="N140" s="102">
        <f t="shared" ref="N140:N146" si="28">L140*M140</f>
        <v>0</v>
      </c>
      <c r="O140" s="266"/>
      <c r="P140" s="75"/>
      <c r="Q140" s="76"/>
      <c r="R140" s="102"/>
      <c r="S140" s="102">
        <f>R140*Q140</f>
        <v>0</v>
      </c>
    </row>
    <row r="141" spans="1:19" ht="63.75" x14ac:dyDescent="0.2">
      <c r="A141" s="361">
        <v>115</v>
      </c>
      <c r="B141" s="209" t="s">
        <v>226</v>
      </c>
      <c r="C141" s="10">
        <v>0</v>
      </c>
      <c r="D141" s="10">
        <v>1</v>
      </c>
      <c r="E141" s="34">
        <v>17000</v>
      </c>
      <c r="F141" s="190">
        <f t="shared" si="27"/>
        <v>17000</v>
      </c>
      <c r="G141" s="174"/>
      <c r="H141" s="95"/>
      <c r="I141" s="102">
        <f t="shared" ref="I141:I146" si="29">G141*H141</f>
        <v>0</v>
      </c>
      <c r="J141" s="75"/>
      <c r="K141" s="75"/>
      <c r="L141" s="76"/>
      <c r="M141" s="102"/>
      <c r="N141" s="113">
        <f t="shared" si="28"/>
        <v>0</v>
      </c>
      <c r="O141" s="116">
        <v>62015</v>
      </c>
      <c r="P141" s="112">
        <v>11</v>
      </c>
      <c r="Q141" s="269">
        <v>1</v>
      </c>
      <c r="R141" s="270">
        <v>24142.99</v>
      </c>
      <c r="S141" s="102">
        <f t="shared" ref="S141:S146" si="30">R141*Q141</f>
        <v>24142.99</v>
      </c>
    </row>
    <row r="142" spans="1:19" ht="38.25" x14ac:dyDescent="0.2">
      <c r="A142" s="361">
        <v>116</v>
      </c>
      <c r="B142" s="209" t="s">
        <v>227</v>
      </c>
      <c r="C142" s="10">
        <v>0</v>
      </c>
      <c r="D142" s="10">
        <v>1</v>
      </c>
      <c r="E142" s="34">
        <v>50000</v>
      </c>
      <c r="F142" s="190">
        <f t="shared" si="27"/>
        <v>50000</v>
      </c>
      <c r="G142" s="174"/>
      <c r="H142" s="95"/>
      <c r="I142" s="102">
        <f t="shared" si="29"/>
        <v>0</v>
      </c>
      <c r="J142" s="75"/>
      <c r="K142" s="75"/>
      <c r="L142" s="76"/>
      <c r="M142" s="102"/>
      <c r="N142" s="113">
        <f t="shared" si="28"/>
        <v>0</v>
      </c>
      <c r="O142" s="116">
        <v>62015</v>
      </c>
      <c r="P142" s="112">
        <v>17</v>
      </c>
      <c r="Q142" s="269">
        <v>1</v>
      </c>
      <c r="R142" s="270">
        <v>29826.67</v>
      </c>
      <c r="S142" s="102">
        <f t="shared" si="30"/>
        <v>29826.67</v>
      </c>
    </row>
    <row r="143" spans="1:19" ht="15" x14ac:dyDescent="0.2">
      <c r="A143" s="361">
        <v>117</v>
      </c>
      <c r="B143" s="209" t="s">
        <v>156</v>
      </c>
      <c r="C143" s="10">
        <v>0</v>
      </c>
      <c r="D143" s="10">
        <v>1</v>
      </c>
      <c r="E143" s="34">
        <v>1229</v>
      </c>
      <c r="F143" s="190">
        <f t="shared" si="27"/>
        <v>1229</v>
      </c>
      <c r="G143" s="174"/>
      <c r="H143" s="95"/>
      <c r="I143" s="102">
        <f t="shared" si="29"/>
        <v>0</v>
      </c>
      <c r="J143" s="75">
        <v>7</v>
      </c>
      <c r="K143" s="75">
        <v>1</v>
      </c>
      <c r="L143" s="76">
        <v>1</v>
      </c>
      <c r="M143" s="102">
        <v>1458.59</v>
      </c>
      <c r="N143" s="102">
        <f t="shared" si="28"/>
        <v>1458.59</v>
      </c>
      <c r="O143" s="266"/>
      <c r="P143" s="75"/>
      <c r="Q143" s="76"/>
      <c r="R143" s="102"/>
      <c r="S143" s="102">
        <f t="shared" si="30"/>
        <v>0</v>
      </c>
    </row>
    <row r="144" spans="1:19" x14ac:dyDescent="0.2">
      <c r="A144" s="361">
        <v>118</v>
      </c>
      <c r="B144" s="209" t="s">
        <v>152</v>
      </c>
      <c r="C144" s="10">
        <v>0</v>
      </c>
      <c r="D144" s="10">
        <v>1</v>
      </c>
      <c r="E144" s="35">
        <v>3160</v>
      </c>
      <c r="F144" s="190">
        <f t="shared" si="27"/>
        <v>3160</v>
      </c>
      <c r="G144" s="174">
        <v>1</v>
      </c>
      <c r="H144" s="95">
        <v>1920</v>
      </c>
      <c r="I144" s="102">
        <f t="shared" si="29"/>
        <v>1920</v>
      </c>
      <c r="J144" s="75"/>
      <c r="K144" s="75"/>
      <c r="L144" s="76"/>
      <c r="M144" s="102"/>
      <c r="N144" s="102">
        <f t="shared" si="28"/>
        <v>0</v>
      </c>
      <c r="O144" s="266"/>
      <c r="P144" s="75"/>
      <c r="Q144" s="76"/>
      <c r="R144" s="102"/>
      <c r="S144" s="102">
        <f t="shared" si="30"/>
        <v>0</v>
      </c>
    </row>
    <row r="145" spans="1:19" ht="12.75" customHeight="1" x14ac:dyDescent="0.2">
      <c r="A145" s="361">
        <v>119</v>
      </c>
      <c r="B145" s="209" t="s">
        <v>157</v>
      </c>
      <c r="C145" s="10">
        <v>0</v>
      </c>
      <c r="D145" s="10">
        <v>1</v>
      </c>
      <c r="E145" s="9">
        <v>547.16999999999996</v>
      </c>
      <c r="F145" s="191">
        <f t="shared" si="27"/>
        <v>547.16999999999996</v>
      </c>
      <c r="G145" s="174"/>
      <c r="H145" s="95"/>
      <c r="I145" s="102">
        <f t="shared" si="29"/>
        <v>0</v>
      </c>
      <c r="J145" s="75"/>
      <c r="K145" s="75"/>
      <c r="L145" s="76"/>
      <c r="M145" s="102"/>
      <c r="N145" s="102">
        <f t="shared" si="28"/>
        <v>0</v>
      </c>
      <c r="O145" s="266"/>
      <c r="P145" s="75"/>
      <c r="Q145" s="76"/>
      <c r="R145" s="102"/>
      <c r="S145" s="102">
        <f t="shared" si="30"/>
        <v>0</v>
      </c>
    </row>
    <row r="146" spans="1:19" ht="25.5" x14ac:dyDescent="0.2">
      <c r="A146" s="361">
        <v>120</v>
      </c>
      <c r="B146" s="209" t="s">
        <v>158</v>
      </c>
      <c r="C146" s="10">
        <v>0</v>
      </c>
      <c r="D146" s="10">
        <v>1</v>
      </c>
      <c r="E146" s="35">
        <v>156.97999999999999</v>
      </c>
      <c r="F146" s="191">
        <f t="shared" si="27"/>
        <v>156.97999999999999</v>
      </c>
      <c r="G146" s="174"/>
      <c r="H146" s="95"/>
      <c r="I146" s="102">
        <f t="shared" si="29"/>
        <v>0</v>
      </c>
      <c r="J146" s="75"/>
      <c r="K146" s="75"/>
      <c r="L146" s="76"/>
      <c r="M146" s="102"/>
      <c r="N146" s="102">
        <f t="shared" si="28"/>
        <v>0</v>
      </c>
      <c r="O146" s="266"/>
      <c r="P146" s="75"/>
      <c r="Q146" s="76"/>
      <c r="R146" s="102"/>
      <c r="S146" s="102">
        <f t="shared" si="30"/>
        <v>0</v>
      </c>
    </row>
    <row r="147" spans="1:19" ht="12.75" customHeight="1" thickBot="1" x14ac:dyDescent="0.25">
      <c r="A147" s="362"/>
      <c r="B147" s="230"/>
      <c r="C147" s="192"/>
      <c r="D147" s="193"/>
      <c r="E147" s="194" t="s">
        <v>11</v>
      </c>
      <c r="F147" s="195">
        <f>SUM(F140:F146)</f>
        <v>87593.15</v>
      </c>
      <c r="G147" s="172"/>
      <c r="H147" s="96"/>
      <c r="I147" s="103">
        <f>SUM(I140:I146)</f>
        <v>27470</v>
      </c>
      <c r="J147" s="85"/>
      <c r="K147" s="85"/>
      <c r="L147" s="77"/>
      <c r="M147" s="103" t="s">
        <v>172</v>
      </c>
      <c r="N147" s="103">
        <f>SUM(N140:N146)</f>
        <v>1458.59</v>
      </c>
      <c r="O147" s="173"/>
      <c r="P147" s="85"/>
      <c r="Q147" s="77"/>
      <c r="R147" s="103" t="s">
        <v>172</v>
      </c>
      <c r="S147" s="103">
        <f>SUM(S140:S146)</f>
        <v>53969.66</v>
      </c>
    </row>
    <row r="148" spans="1:19" s="196" customFormat="1" ht="18" x14ac:dyDescent="0.25">
      <c r="A148" s="166"/>
      <c r="B148" s="231"/>
      <c r="C148" s="122"/>
      <c r="D148" s="176" t="s">
        <v>159</v>
      </c>
      <c r="E148" s="177"/>
      <c r="F148" s="374">
        <f>F147+F138+F107+F88+F77+F66+F60+F35+F20</f>
        <v>2183977.11</v>
      </c>
      <c r="G148" s="363"/>
      <c r="H148" s="364" t="s">
        <v>262</v>
      </c>
      <c r="I148" s="371">
        <f>SUM(I20,I35,I60,I66,I77,I88,I107,I138,I147)</f>
        <v>282462.98</v>
      </c>
      <c r="J148" s="492"/>
      <c r="K148" s="492"/>
      <c r="L148" s="493"/>
      <c r="M148" s="369" t="s">
        <v>260</v>
      </c>
      <c r="N148" s="372">
        <f>SUM(N147,N138,N107,N88,N77,N66,N60,N35,N20)</f>
        <v>60893.399999999994</v>
      </c>
      <c r="O148" s="495"/>
      <c r="P148" s="496"/>
      <c r="Q148" s="497"/>
      <c r="R148" s="370" t="s">
        <v>272</v>
      </c>
      <c r="S148" s="373">
        <f>SUM(S147,S138,S107,S88,S77,S66,S60,S35,S20)</f>
        <v>146062.98000000001</v>
      </c>
    </row>
    <row r="151" spans="1:19" x14ac:dyDescent="0.2">
      <c r="E151" s="557"/>
      <c r="F151" s="557"/>
      <c r="G151" s="557"/>
    </row>
    <row r="152" spans="1:19" ht="30.75" x14ac:dyDescent="0.25">
      <c r="B152" s="37" t="s">
        <v>164</v>
      </c>
      <c r="C152" s="82" t="s">
        <v>165</v>
      </c>
      <c r="D152" s="204" t="s">
        <v>262</v>
      </c>
      <c r="E152" s="203" t="s">
        <v>260</v>
      </c>
      <c r="F152" s="75"/>
      <c r="G152" s="263" t="s">
        <v>267</v>
      </c>
      <c r="H152" s="263"/>
      <c r="I152" s="199" t="s">
        <v>261</v>
      </c>
    </row>
    <row r="153" spans="1:19" ht="12.75" customHeight="1" x14ac:dyDescent="0.2">
      <c r="B153" s="38" t="s">
        <v>166</v>
      </c>
      <c r="C153" s="83">
        <f>F148</f>
        <v>2183977.11</v>
      </c>
      <c r="D153" s="165">
        <f>I148</f>
        <v>282462.98</v>
      </c>
      <c r="E153" s="202">
        <f>$N$148</f>
        <v>60893.399999999994</v>
      </c>
      <c r="F153" s="75"/>
      <c r="G153" s="102">
        <f>$S$148</f>
        <v>146062.98000000001</v>
      </c>
      <c r="H153" s="137"/>
      <c r="I153" s="201">
        <f t="shared" ref="I153:I160" si="31">SUM(D153:H153)</f>
        <v>489419.36</v>
      </c>
    </row>
    <row r="154" spans="1:19" x14ac:dyDescent="0.2">
      <c r="B154" s="38" t="s">
        <v>167</v>
      </c>
      <c r="C154" s="83">
        <f>DCN!$F$50</f>
        <v>720738.91666666674</v>
      </c>
      <c r="D154" s="165">
        <f>DCN!$I$50</f>
        <v>236420</v>
      </c>
      <c r="E154" s="202">
        <f>DCN!$N$50</f>
        <v>62902.67</v>
      </c>
      <c r="F154" s="75"/>
      <c r="G154" s="102">
        <f>DCN!$S$50</f>
        <v>79009.55</v>
      </c>
      <c r="H154" s="137"/>
      <c r="I154" s="201">
        <f t="shared" si="31"/>
        <v>378332.22</v>
      </c>
    </row>
    <row r="155" spans="1:19" ht="12.75" customHeight="1" x14ac:dyDescent="0.2">
      <c r="B155" s="38" t="s">
        <v>168</v>
      </c>
      <c r="C155" s="83">
        <f>DCEL!$F$37</f>
        <v>166954</v>
      </c>
      <c r="D155" s="165">
        <f>DCEL!$I$37</f>
        <v>38788.67</v>
      </c>
      <c r="E155" s="202">
        <f>DCEL!$N$37</f>
        <v>240</v>
      </c>
      <c r="F155" s="75"/>
      <c r="G155" s="102">
        <f>DCEL!$N$37</f>
        <v>240</v>
      </c>
      <c r="H155" s="137"/>
      <c r="I155" s="201">
        <f t="shared" si="31"/>
        <v>39268.67</v>
      </c>
    </row>
    <row r="156" spans="1:19" x14ac:dyDescent="0.2">
      <c r="B156" s="38" t="s">
        <v>169</v>
      </c>
      <c r="C156" s="83">
        <f>DCS!$F$58</f>
        <v>248044.96000000002</v>
      </c>
      <c r="D156" s="165">
        <f>DCS!$I$58</f>
        <v>52872</v>
      </c>
      <c r="E156" s="202">
        <f>DCS!$N$58</f>
        <v>25764.57</v>
      </c>
      <c r="F156" s="75"/>
      <c r="G156" s="102">
        <f>DCS!$S$58</f>
        <v>76937.87999999999</v>
      </c>
      <c r="H156" s="137"/>
      <c r="I156" s="201">
        <f t="shared" si="31"/>
        <v>155574.45000000001</v>
      </c>
    </row>
    <row r="157" spans="1:19" ht="12.75" customHeight="1" x14ac:dyDescent="0.2">
      <c r="B157" s="38" t="s">
        <v>170</v>
      </c>
      <c r="C157" s="83">
        <f>DCAB!$F$49</f>
        <v>382875</v>
      </c>
      <c r="D157" s="165">
        <f>DCAB!$I$49</f>
        <v>61345</v>
      </c>
      <c r="E157" s="202">
        <f>DCAB!$N$49</f>
        <v>20116.169999999998</v>
      </c>
      <c r="F157" s="75"/>
      <c r="G157" s="102">
        <f>DCAB!$S$49</f>
        <v>112326.98000000001</v>
      </c>
      <c r="H157" s="137"/>
      <c r="I157" s="201">
        <f t="shared" si="31"/>
        <v>193788.15000000002</v>
      </c>
    </row>
    <row r="158" spans="1:19" x14ac:dyDescent="0.2">
      <c r="B158" s="38" t="s">
        <v>171</v>
      </c>
      <c r="C158" s="83">
        <f>DMA!$F$14</f>
        <v>14700</v>
      </c>
      <c r="D158" s="165">
        <f>DMA!$H$14</f>
        <v>12392</v>
      </c>
      <c r="E158" s="202">
        <f>DMA!$M$14</f>
        <v>1979</v>
      </c>
      <c r="F158" s="75"/>
      <c r="G158" s="102">
        <v>0</v>
      </c>
      <c r="H158" s="137"/>
      <c r="I158" s="201">
        <f t="shared" si="31"/>
        <v>14371</v>
      </c>
    </row>
    <row r="159" spans="1:19" ht="15.75" x14ac:dyDescent="0.25">
      <c r="B159" s="39" t="s">
        <v>172</v>
      </c>
      <c r="C159" s="40">
        <f>SUM(C153:C158)</f>
        <v>3717289.9866666663</v>
      </c>
      <c r="D159" s="126">
        <f>SUM(D153:D158)</f>
        <v>684280.65</v>
      </c>
      <c r="E159" s="205">
        <f>SUM(E153:E158)</f>
        <v>171895.81</v>
      </c>
      <c r="F159" s="128"/>
      <c r="G159" s="127">
        <f>SUM(G153:G158)</f>
        <v>414577.39</v>
      </c>
      <c r="H159" s="265"/>
      <c r="I159" s="264">
        <f t="shared" si="31"/>
        <v>1270753.8500000001</v>
      </c>
    </row>
    <row r="160" spans="1:19" ht="13.5" thickBot="1" x14ac:dyDescent="0.25">
      <c r="B160" s="125" t="s">
        <v>263</v>
      </c>
      <c r="C160" s="83"/>
      <c r="D160" s="326">
        <v>0</v>
      </c>
      <c r="E160" s="327" t="e">
        <f>ADM!#REF!</f>
        <v>#REF!</v>
      </c>
      <c r="F160" s="97"/>
      <c r="G160" s="328">
        <f>ADM!$L$37</f>
        <v>324139.87</v>
      </c>
      <c r="H160" s="329"/>
      <c r="I160" s="330" t="e">
        <f t="shared" si="31"/>
        <v>#REF!</v>
      </c>
    </row>
    <row r="161" spans="3:9" ht="24" thickBot="1" x14ac:dyDescent="0.4">
      <c r="C161" s="104" t="s">
        <v>172</v>
      </c>
      <c r="D161" s="331">
        <f>SUM(D159:D160)</f>
        <v>684280.65</v>
      </c>
      <c r="E161" s="332" t="e">
        <f>SUM(E159:E160)</f>
        <v>#REF!</v>
      </c>
      <c r="F161" s="333"/>
      <c r="G161" s="334">
        <f>SUM(G159:G160)</f>
        <v>738717.26</v>
      </c>
      <c r="H161" s="334"/>
      <c r="I161" s="332" t="e">
        <f>SUM(I159:I160)</f>
        <v>#REF!</v>
      </c>
    </row>
    <row r="162" spans="3:9" x14ac:dyDescent="0.2">
      <c r="I162" s="110"/>
    </row>
  </sheetData>
  <sheetProtection selectLockedCells="1" selectUnlockedCells="1"/>
  <mergeCells count="14">
    <mergeCell ref="E151:G151"/>
    <mergeCell ref="B36:F36"/>
    <mergeCell ref="B108:F108"/>
    <mergeCell ref="B139:F139"/>
    <mergeCell ref="B61:F61"/>
    <mergeCell ref="B89:F89"/>
    <mergeCell ref="O4:S4"/>
    <mergeCell ref="J4:N4"/>
    <mergeCell ref="B67:F67"/>
    <mergeCell ref="B78:F78"/>
    <mergeCell ref="G4:I4"/>
    <mergeCell ref="B3:F3"/>
    <mergeCell ref="B5:F5"/>
    <mergeCell ref="B21:F21"/>
  </mergeCells>
  <phoneticPr fontId="8" type="noConversion"/>
  <pageMargins left="0.2" right="0.15" top="0.98402777777777772" bottom="0.98402777777777772" header="0.51180555555555551" footer="0.51180555555555551"/>
  <pageSetup paperSize="9" scale="6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266"/>
  <sheetViews>
    <sheetView topLeftCell="J40" workbookViewId="0">
      <selection activeCell="R50" sqref="R50"/>
    </sheetView>
  </sheetViews>
  <sheetFormatPr defaultRowHeight="12.75" x14ac:dyDescent="0.2"/>
  <cols>
    <col min="2" max="2" width="44.42578125" style="8" customWidth="1"/>
    <col min="3" max="3" width="16.42578125" style="42" customWidth="1"/>
    <col min="4" max="4" width="13.7109375" style="43" customWidth="1"/>
    <col min="5" max="5" width="15" style="44" customWidth="1"/>
    <col min="6" max="6" width="19.85546875" style="44" bestFit="1" customWidth="1"/>
    <col min="7" max="7" width="10.42578125" style="72" bestFit="1" customWidth="1"/>
    <col min="8" max="8" width="17.140625" style="41" bestFit="1" customWidth="1"/>
    <col min="9" max="9" width="17.140625" style="102" bestFit="1" customWidth="1"/>
    <col min="10" max="12" width="9.28515625" bestFit="1" customWidth="1"/>
    <col min="13" max="13" width="20.7109375" bestFit="1" customWidth="1"/>
    <col min="14" max="14" width="15.7109375" bestFit="1" customWidth="1"/>
    <col min="18" max="18" width="17.140625" bestFit="1" customWidth="1"/>
    <col min="19" max="19" width="15.7109375" bestFit="1" customWidth="1"/>
  </cols>
  <sheetData>
    <row r="4" spans="1:19" ht="12.75" customHeight="1" x14ac:dyDescent="0.2">
      <c r="B4" s="570" t="s">
        <v>173</v>
      </c>
      <c r="C4" s="570"/>
      <c r="D4" s="570"/>
      <c r="E4" s="570"/>
      <c r="F4" s="570"/>
    </row>
    <row r="5" spans="1:19" ht="18.75" thickBot="1" x14ac:dyDescent="0.3">
      <c r="B5" s="377" t="s">
        <v>383</v>
      </c>
      <c r="C5" s="378" t="s">
        <v>384</v>
      </c>
      <c r="D5" s="379" t="s">
        <v>385</v>
      </c>
      <c r="E5" s="380" t="s">
        <v>386</v>
      </c>
      <c r="F5" s="380" t="s">
        <v>387</v>
      </c>
      <c r="G5" s="564" t="s">
        <v>262</v>
      </c>
      <c r="H5" s="564"/>
      <c r="I5" s="564"/>
      <c r="J5" s="546" t="s">
        <v>260</v>
      </c>
      <c r="K5" s="546"/>
      <c r="L5" s="546"/>
      <c r="M5" s="546"/>
      <c r="N5" s="546"/>
      <c r="O5" s="545" t="s">
        <v>272</v>
      </c>
      <c r="P5" s="545"/>
      <c r="Q5" s="545"/>
      <c r="R5" s="545"/>
      <c r="S5" s="545"/>
    </row>
    <row r="6" spans="1:19" ht="38.25" x14ac:dyDescent="0.2">
      <c r="A6" s="358" t="s">
        <v>265</v>
      </c>
      <c r="B6" s="555" t="s">
        <v>174</v>
      </c>
      <c r="C6" s="555"/>
      <c r="D6" s="555"/>
      <c r="E6" s="555"/>
      <c r="F6" s="555"/>
      <c r="G6" s="77" t="s">
        <v>385</v>
      </c>
      <c r="H6" s="108" t="s">
        <v>160</v>
      </c>
      <c r="I6" s="103" t="s">
        <v>11</v>
      </c>
      <c r="J6" s="171" t="s">
        <v>222</v>
      </c>
      <c r="K6" s="171" t="s">
        <v>223</v>
      </c>
      <c r="L6" s="381" t="s">
        <v>385</v>
      </c>
      <c r="M6" s="382" t="s">
        <v>160</v>
      </c>
      <c r="N6" s="383" t="s">
        <v>11</v>
      </c>
      <c r="O6" s="171" t="s">
        <v>222</v>
      </c>
      <c r="P6" s="171" t="s">
        <v>223</v>
      </c>
      <c r="Q6" s="381" t="s">
        <v>385</v>
      </c>
      <c r="R6" s="382" t="s">
        <v>160</v>
      </c>
      <c r="S6" s="383" t="s">
        <v>11</v>
      </c>
    </row>
    <row r="7" spans="1:19" ht="114.75" x14ac:dyDescent="0.2">
      <c r="A7" s="116">
        <v>1</v>
      </c>
      <c r="B7" s="251" t="s">
        <v>175</v>
      </c>
      <c r="C7" s="46" t="s">
        <v>176</v>
      </c>
      <c r="D7" s="47">
        <v>2</v>
      </c>
      <c r="E7" s="48">
        <v>11256</v>
      </c>
      <c r="F7" s="59">
        <f t="shared" ref="F7:F19" si="0">E7*D7</f>
        <v>22512</v>
      </c>
      <c r="G7" s="76"/>
      <c r="H7" s="107"/>
      <c r="I7" s="102">
        <f>G7*H7</f>
        <v>0</v>
      </c>
      <c r="J7" s="157"/>
      <c r="K7" s="157"/>
      <c r="L7" s="158"/>
      <c r="M7" s="159"/>
      <c r="N7" s="159"/>
      <c r="O7" s="157"/>
      <c r="P7" s="157"/>
      <c r="Q7" s="158"/>
      <c r="R7" s="159"/>
      <c r="S7" s="159">
        <f>R7*Q7</f>
        <v>0</v>
      </c>
    </row>
    <row r="8" spans="1:19" x14ac:dyDescent="0.2">
      <c r="A8" s="116">
        <v>2</v>
      </c>
      <c r="B8" s="50" t="s">
        <v>177</v>
      </c>
      <c r="C8" s="51">
        <v>0</v>
      </c>
      <c r="D8" s="52">
        <v>4</v>
      </c>
      <c r="E8" s="53">
        <v>1290</v>
      </c>
      <c r="F8" s="59">
        <f t="shared" si="0"/>
        <v>5160</v>
      </c>
      <c r="G8" s="76">
        <v>4</v>
      </c>
      <c r="H8" s="107">
        <v>1260</v>
      </c>
      <c r="I8" s="102">
        <f t="shared" ref="I8:I48" si="1">G8*H8</f>
        <v>5040</v>
      </c>
      <c r="J8" s="75">
        <v>6</v>
      </c>
      <c r="K8" s="75">
        <v>5</v>
      </c>
      <c r="L8" s="76">
        <v>1</v>
      </c>
      <c r="M8" s="102">
        <v>1655</v>
      </c>
      <c r="N8" s="102">
        <f>L8*M8</f>
        <v>1655</v>
      </c>
      <c r="O8" s="75"/>
      <c r="P8" s="75"/>
      <c r="Q8" s="76"/>
      <c r="R8" s="102"/>
      <c r="S8" s="159">
        <f t="shared" ref="S8:S19" si="2">R8*Q8</f>
        <v>0</v>
      </c>
    </row>
    <row r="9" spans="1:19" ht="89.25" x14ac:dyDescent="0.2">
      <c r="A9" s="116">
        <v>3</v>
      </c>
      <c r="B9" s="252" t="s">
        <v>178</v>
      </c>
      <c r="C9" s="51">
        <v>0</v>
      </c>
      <c r="D9" s="52">
        <v>2</v>
      </c>
      <c r="E9" s="53">
        <v>25629</v>
      </c>
      <c r="F9" s="59">
        <f t="shared" si="0"/>
        <v>51258</v>
      </c>
      <c r="G9" s="76"/>
      <c r="H9" s="107"/>
      <c r="I9" s="102">
        <f t="shared" si="1"/>
        <v>0</v>
      </c>
      <c r="J9" s="75">
        <v>6</v>
      </c>
      <c r="K9" s="75">
        <v>10</v>
      </c>
      <c r="L9" s="76">
        <v>1</v>
      </c>
      <c r="M9" s="102">
        <v>30400</v>
      </c>
      <c r="N9" s="102">
        <f>L9*M9</f>
        <v>30400</v>
      </c>
      <c r="O9" s="75"/>
      <c r="P9" s="75"/>
      <c r="Q9" s="76"/>
      <c r="R9" s="102"/>
      <c r="S9" s="159">
        <f t="shared" si="2"/>
        <v>0</v>
      </c>
    </row>
    <row r="10" spans="1:19" ht="127.5" x14ac:dyDescent="0.2">
      <c r="A10" s="116">
        <v>4</v>
      </c>
      <c r="B10" s="252" t="s">
        <v>179</v>
      </c>
      <c r="C10" s="51">
        <v>0</v>
      </c>
      <c r="D10" s="52">
        <v>2</v>
      </c>
      <c r="E10" s="53">
        <v>30765</v>
      </c>
      <c r="F10" s="59">
        <f>E10*D10</f>
        <v>61530</v>
      </c>
      <c r="G10" s="106">
        <v>1</v>
      </c>
      <c r="H10" s="107">
        <v>19800</v>
      </c>
      <c r="I10" s="102">
        <f>G10*H10</f>
        <v>19800</v>
      </c>
      <c r="J10" s="75"/>
      <c r="K10" s="75"/>
      <c r="L10" s="76"/>
      <c r="M10" s="102"/>
      <c r="N10" s="102">
        <f>L10*M10</f>
        <v>0</v>
      </c>
      <c r="O10" s="75"/>
      <c r="P10" s="75"/>
      <c r="Q10" s="76"/>
      <c r="R10" s="102"/>
      <c r="S10" s="159">
        <f t="shared" si="2"/>
        <v>0</v>
      </c>
    </row>
    <row r="11" spans="1:19" ht="126" x14ac:dyDescent="0.25">
      <c r="A11" s="116">
        <v>5</v>
      </c>
      <c r="B11" s="253" t="s">
        <v>180</v>
      </c>
      <c r="C11" s="46" t="s">
        <v>176</v>
      </c>
      <c r="D11" s="47">
        <v>1</v>
      </c>
      <c r="E11" s="48">
        <v>29930</v>
      </c>
      <c r="F11" s="59">
        <f t="shared" si="0"/>
        <v>29930</v>
      </c>
      <c r="G11" s="76"/>
      <c r="H11" s="107"/>
      <c r="I11" s="102">
        <f t="shared" si="1"/>
        <v>0</v>
      </c>
      <c r="J11" s="157">
        <v>6</v>
      </c>
      <c r="K11" s="157">
        <v>27</v>
      </c>
      <c r="L11" s="158">
        <v>1</v>
      </c>
      <c r="M11" s="159">
        <v>24670</v>
      </c>
      <c r="N11" s="159">
        <f>L11*M11</f>
        <v>24670</v>
      </c>
      <c r="O11" s="157"/>
      <c r="P11" s="157"/>
      <c r="Q11" s="158"/>
      <c r="R11" s="159"/>
      <c r="S11" s="159">
        <f t="shared" si="2"/>
        <v>0</v>
      </c>
    </row>
    <row r="12" spans="1:19" ht="109.5" x14ac:dyDescent="0.25">
      <c r="A12" s="116">
        <v>6</v>
      </c>
      <c r="B12" s="254" t="s">
        <v>181</v>
      </c>
      <c r="C12" s="46" t="s">
        <v>176</v>
      </c>
      <c r="D12" s="47">
        <v>1</v>
      </c>
      <c r="E12" s="48">
        <v>148816</v>
      </c>
      <c r="F12" s="59">
        <f t="shared" si="0"/>
        <v>148816</v>
      </c>
      <c r="G12" s="76"/>
      <c r="H12" s="107"/>
      <c r="I12" s="102">
        <f t="shared" si="1"/>
        <v>0</v>
      </c>
      <c r="J12" s="75"/>
      <c r="K12" s="75"/>
      <c r="L12" s="76"/>
      <c r="M12" s="102"/>
      <c r="N12" s="102">
        <f>L12*M12</f>
        <v>0</v>
      </c>
      <c r="O12" s="75"/>
      <c r="P12" s="75"/>
      <c r="Q12" s="76"/>
      <c r="R12" s="102"/>
      <c r="S12" s="159">
        <f t="shared" si="2"/>
        <v>0</v>
      </c>
    </row>
    <row r="13" spans="1:19" ht="124.5" x14ac:dyDescent="0.25">
      <c r="A13" s="116">
        <v>7</v>
      </c>
      <c r="B13" s="254" t="s">
        <v>182</v>
      </c>
      <c r="C13" s="46" t="s">
        <v>183</v>
      </c>
      <c r="D13" s="47">
        <v>5</v>
      </c>
      <c r="E13" s="48">
        <v>910</v>
      </c>
      <c r="F13" s="59">
        <f t="shared" si="0"/>
        <v>4550</v>
      </c>
      <c r="G13" s="76"/>
      <c r="H13" s="107"/>
      <c r="I13" s="102">
        <f t="shared" si="1"/>
        <v>0</v>
      </c>
      <c r="J13" s="157"/>
      <c r="K13" s="157"/>
      <c r="L13" s="158"/>
      <c r="M13" s="159"/>
      <c r="N13" s="159"/>
      <c r="O13" s="157"/>
      <c r="P13" s="157"/>
      <c r="Q13" s="158"/>
      <c r="R13" s="159"/>
      <c r="S13" s="159">
        <f t="shared" si="2"/>
        <v>0</v>
      </c>
    </row>
    <row r="14" spans="1:19" ht="189" x14ac:dyDescent="0.25">
      <c r="A14" s="116">
        <v>8</v>
      </c>
      <c r="B14" s="253" t="s">
        <v>184</v>
      </c>
      <c r="C14" s="46" t="s">
        <v>185</v>
      </c>
      <c r="D14" s="47">
        <v>1</v>
      </c>
      <c r="E14" s="48">
        <v>12500</v>
      </c>
      <c r="F14" s="59">
        <f t="shared" si="0"/>
        <v>12500</v>
      </c>
      <c r="G14" s="76"/>
      <c r="H14" s="107"/>
      <c r="I14" s="102">
        <f t="shared" si="1"/>
        <v>0</v>
      </c>
      <c r="J14" s="157"/>
      <c r="K14" s="157"/>
      <c r="L14" s="158"/>
      <c r="M14" s="159"/>
      <c r="N14" s="159"/>
      <c r="O14" s="116">
        <v>62015</v>
      </c>
      <c r="P14" s="112">
        <v>48</v>
      </c>
      <c r="Q14" s="269">
        <v>1</v>
      </c>
      <c r="R14" s="270">
        <v>6177.67</v>
      </c>
      <c r="S14" s="159">
        <f t="shared" si="2"/>
        <v>6177.67</v>
      </c>
    </row>
    <row r="15" spans="1:19" ht="114.75" x14ac:dyDescent="0.2">
      <c r="A15" s="116">
        <v>9</v>
      </c>
      <c r="B15" s="255" t="s">
        <v>186</v>
      </c>
      <c r="C15" s="46" t="s">
        <v>187</v>
      </c>
      <c r="D15" s="47">
        <v>5</v>
      </c>
      <c r="E15" s="48">
        <v>800</v>
      </c>
      <c r="F15" s="59">
        <f t="shared" si="0"/>
        <v>4000</v>
      </c>
      <c r="G15" s="76"/>
      <c r="H15" s="107"/>
      <c r="I15" s="102">
        <f t="shared" si="1"/>
        <v>0</v>
      </c>
      <c r="J15" s="75"/>
      <c r="K15" s="75"/>
      <c r="L15" s="76"/>
      <c r="M15" s="102"/>
      <c r="N15" s="102">
        <f>L15*M15</f>
        <v>0</v>
      </c>
      <c r="O15" s="75"/>
      <c r="P15" s="75"/>
      <c r="Q15" s="76"/>
      <c r="R15" s="102"/>
      <c r="S15" s="159">
        <f t="shared" si="2"/>
        <v>0</v>
      </c>
    </row>
    <row r="16" spans="1:19" ht="94.5" x14ac:dyDescent="0.25">
      <c r="A16" s="116">
        <v>10</v>
      </c>
      <c r="B16" s="253" t="s">
        <v>188</v>
      </c>
      <c r="C16" s="46" t="s">
        <v>189</v>
      </c>
      <c r="D16" s="47">
        <v>10</v>
      </c>
      <c r="E16" s="48">
        <v>1051</v>
      </c>
      <c r="F16" s="59">
        <f t="shared" si="0"/>
        <v>10510</v>
      </c>
      <c r="G16" s="76">
        <v>6</v>
      </c>
      <c r="H16" s="107">
        <v>760</v>
      </c>
      <c r="I16" s="102">
        <f t="shared" si="1"/>
        <v>4560</v>
      </c>
      <c r="J16" s="75"/>
      <c r="K16" s="75"/>
      <c r="L16" s="76"/>
      <c r="M16" s="102"/>
      <c r="N16" s="102">
        <f>L16*M16</f>
        <v>0</v>
      </c>
      <c r="O16" s="116">
        <v>62015</v>
      </c>
      <c r="P16" s="112">
        <v>24</v>
      </c>
      <c r="Q16" s="269">
        <v>1</v>
      </c>
      <c r="R16" s="270">
        <v>1700</v>
      </c>
      <c r="S16" s="159">
        <f t="shared" si="2"/>
        <v>1700</v>
      </c>
    </row>
    <row r="17" spans="1:19" ht="109.5" x14ac:dyDescent="0.25">
      <c r="A17" s="116">
        <v>11</v>
      </c>
      <c r="B17" s="254" t="s">
        <v>190</v>
      </c>
      <c r="C17" s="46" t="s">
        <v>191</v>
      </c>
      <c r="D17" s="47">
        <v>1</v>
      </c>
      <c r="E17" s="48">
        <v>19090</v>
      </c>
      <c r="F17" s="59">
        <f t="shared" si="0"/>
        <v>19090</v>
      </c>
      <c r="G17" s="76"/>
      <c r="H17" s="107"/>
      <c r="I17" s="102">
        <f t="shared" si="1"/>
        <v>0</v>
      </c>
      <c r="J17" s="75"/>
      <c r="K17" s="75"/>
      <c r="L17" s="76"/>
      <c r="M17" s="102"/>
      <c r="N17" s="113">
        <f>L17*M17</f>
        <v>0</v>
      </c>
      <c r="O17" s="116">
        <v>62015</v>
      </c>
      <c r="P17" s="112">
        <v>21</v>
      </c>
      <c r="Q17" s="269">
        <v>1</v>
      </c>
      <c r="R17" s="270">
        <v>10999.88</v>
      </c>
      <c r="S17" s="159">
        <f t="shared" si="2"/>
        <v>10999.88</v>
      </c>
    </row>
    <row r="18" spans="1:19" ht="94.5" x14ac:dyDescent="0.25">
      <c r="A18" s="116">
        <v>12</v>
      </c>
      <c r="B18" s="253" t="s">
        <v>192</v>
      </c>
      <c r="C18" s="46" t="s">
        <v>191</v>
      </c>
      <c r="D18" s="47">
        <v>2</v>
      </c>
      <c r="E18" s="48">
        <v>5000</v>
      </c>
      <c r="F18" s="59">
        <f t="shared" si="0"/>
        <v>10000</v>
      </c>
      <c r="G18" s="76"/>
      <c r="H18" s="107"/>
      <c r="I18" s="102">
        <f t="shared" si="1"/>
        <v>0</v>
      </c>
      <c r="J18" s="75"/>
      <c r="K18" s="75"/>
      <c r="L18" s="76"/>
      <c r="M18" s="102"/>
      <c r="N18" s="113">
        <f>L18*M18</f>
        <v>0</v>
      </c>
      <c r="O18" s="116"/>
      <c r="P18" s="116"/>
      <c r="Q18" s="112"/>
      <c r="R18" s="113"/>
      <c r="S18" s="159">
        <f t="shared" si="2"/>
        <v>0</v>
      </c>
    </row>
    <row r="19" spans="1:19" ht="156" x14ac:dyDescent="0.25">
      <c r="A19" s="116">
        <v>13</v>
      </c>
      <c r="B19" s="254" t="s">
        <v>193</v>
      </c>
      <c r="C19" s="46" t="s">
        <v>187</v>
      </c>
      <c r="D19" s="47">
        <v>2</v>
      </c>
      <c r="E19" s="48">
        <v>3500</v>
      </c>
      <c r="F19" s="59">
        <f t="shared" si="0"/>
        <v>7000</v>
      </c>
      <c r="G19" s="76"/>
      <c r="H19" s="107"/>
      <c r="I19" s="102">
        <f t="shared" si="1"/>
        <v>0</v>
      </c>
      <c r="J19" s="157"/>
      <c r="K19" s="157"/>
      <c r="L19" s="158"/>
      <c r="M19" s="159"/>
      <c r="N19" s="159"/>
      <c r="O19" s="116">
        <v>62015</v>
      </c>
      <c r="P19" s="112">
        <v>44</v>
      </c>
      <c r="Q19" s="269">
        <v>1</v>
      </c>
      <c r="R19" s="270">
        <v>1249</v>
      </c>
      <c r="S19" s="159">
        <f t="shared" si="2"/>
        <v>1249</v>
      </c>
    </row>
    <row r="20" spans="1:19" x14ac:dyDescent="0.2">
      <c r="A20" s="116"/>
      <c r="B20" s="234"/>
      <c r="C20" s="45"/>
      <c r="D20" s="55"/>
      <c r="E20" s="56" t="s">
        <v>11</v>
      </c>
      <c r="F20" s="86">
        <f>SUM(F7:F19)</f>
        <v>386856</v>
      </c>
      <c r="G20" s="77"/>
      <c r="H20" s="108"/>
      <c r="I20" s="103">
        <f>SUM(I7:I19)</f>
        <v>29400</v>
      </c>
      <c r="J20" s="85"/>
      <c r="K20" s="85"/>
      <c r="L20" s="77"/>
      <c r="M20" s="103" t="s">
        <v>172</v>
      </c>
      <c r="N20" s="103">
        <f>SUM(N7:N19)</f>
        <v>56725</v>
      </c>
      <c r="O20" s="85"/>
      <c r="P20" s="85"/>
      <c r="Q20" s="77"/>
      <c r="R20" s="103" t="s">
        <v>172</v>
      </c>
      <c r="S20" s="103">
        <f>SUM(S7:S19)</f>
        <v>20126.55</v>
      </c>
    </row>
    <row r="21" spans="1:19" s="196" customFormat="1" ht="12.75" customHeight="1" x14ac:dyDescent="0.2">
      <c r="A21" s="116"/>
      <c r="B21" s="547" t="s">
        <v>194</v>
      </c>
      <c r="C21" s="548"/>
      <c r="D21" s="548"/>
      <c r="E21" s="548"/>
      <c r="F21" s="560"/>
      <c r="G21" s="78"/>
      <c r="H21" s="105"/>
      <c r="I21" s="84"/>
      <c r="J21" s="89"/>
      <c r="K21" s="89"/>
      <c r="L21" s="78"/>
      <c r="M21" s="84"/>
      <c r="N21" s="84"/>
      <c r="O21" s="89"/>
      <c r="P21" s="89"/>
      <c r="Q21" s="78"/>
      <c r="R21" s="84"/>
      <c r="S21" s="84"/>
    </row>
    <row r="22" spans="1:19" ht="140.25" x14ac:dyDescent="0.2">
      <c r="A22" s="116">
        <v>14</v>
      </c>
      <c r="B22" s="256" t="s">
        <v>195</v>
      </c>
      <c r="C22" s="46" t="s">
        <v>185</v>
      </c>
      <c r="D22" s="47">
        <v>1</v>
      </c>
      <c r="E22" s="49">
        <v>17000</v>
      </c>
      <c r="F22" s="87">
        <f>E22*D22</f>
        <v>17000</v>
      </c>
      <c r="G22" s="561">
        <v>1</v>
      </c>
      <c r="H22" s="565">
        <v>40000</v>
      </c>
      <c r="I22" s="565">
        <f t="shared" si="1"/>
        <v>40000</v>
      </c>
      <c r="J22" s="118"/>
      <c r="K22" s="75"/>
      <c r="L22" s="112"/>
      <c r="M22" s="102"/>
      <c r="N22" s="102">
        <f>L22*M22</f>
        <v>0</v>
      </c>
      <c r="O22" s="118"/>
      <c r="P22" s="75"/>
      <c r="Q22" s="112"/>
      <c r="R22" s="102"/>
      <c r="S22" s="102">
        <f>R22*Q22</f>
        <v>0</v>
      </c>
    </row>
    <row r="23" spans="1:19" x14ac:dyDescent="0.2">
      <c r="A23" s="116">
        <v>15</v>
      </c>
      <c r="B23" s="256" t="s">
        <v>201</v>
      </c>
      <c r="C23" s="46">
        <v>1</v>
      </c>
      <c r="D23" s="47">
        <v>1</v>
      </c>
      <c r="E23" s="49">
        <v>6000</v>
      </c>
      <c r="F23" s="87">
        <f>E23*D23</f>
        <v>6000</v>
      </c>
      <c r="G23" s="562"/>
      <c r="H23" s="566"/>
      <c r="I23" s="566"/>
      <c r="J23" s="118"/>
      <c r="K23" s="75"/>
      <c r="L23" s="76"/>
      <c r="M23" s="102"/>
      <c r="N23" s="102">
        <f>L23*M23</f>
        <v>0</v>
      </c>
      <c r="O23" s="118"/>
      <c r="P23" s="75"/>
      <c r="Q23" s="76"/>
      <c r="R23" s="102"/>
      <c r="S23" s="102">
        <f>R23*Q23</f>
        <v>0</v>
      </c>
    </row>
    <row r="24" spans="1:19" x14ac:dyDescent="0.2">
      <c r="A24" s="116">
        <v>16</v>
      </c>
      <c r="B24" s="256" t="s">
        <v>205</v>
      </c>
      <c r="C24" s="46">
        <v>1</v>
      </c>
      <c r="D24" s="47">
        <v>1</v>
      </c>
      <c r="E24" s="49">
        <v>12500</v>
      </c>
      <c r="F24" s="87">
        <f>E24*D24</f>
        <v>12500</v>
      </c>
      <c r="G24" s="563"/>
      <c r="H24" s="567"/>
      <c r="I24" s="567"/>
      <c r="J24" s="118"/>
      <c r="K24" s="75"/>
      <c r="L24" s="76"/>
      <c r="M24" s="102"/>
      <c r="N24" s="102">
        <f>L24*M24</f>
        <v>0</v>
      </c>
      <c r="O24" s="118"/>
      <c r="P24" s="75"/>
      <c r="Q24" s="76"/>
      <c r="R24" s="102"/>
      <c r="S24" s="102">
        <f>R24*Q24</f>
        <v>0</v>
      </c>
    </row>
    <row r="25" spans="1:19" ht="140.25" x14ac:dyDescent="0.2">
      <c r="A25" s="116">
        <v>17</v>
      </c>
      <c r="B25" s="257" t="s">
        <v>198</v>
      </c>
      <c r="C25" s="57">
        <v>0</v>
      </c>
      <c r="D25" s="58">
        <v>1</v>
      </c>
      <c r="E25" s="53">
        <v>18000</v>
      </c>
      <c r="F25" s="87">
        <f>E25*D25</f>
        <v>18000</v>
      </c>
      <c r="G25" s="76"/>
      <c r="H25" s="107"/>
      <c r="I25" s="102">
        <f t="shared" si="1"/>
        <v>0</v>
      </c>
      <c r="J25" s="75"/>
      <c r="K25" s="75"/>
      <c r="L25" s="76"/>
      <c r="M25" s="102"/>
      <c r="N25" s="102">
        <f>L25*M25</f>
        <v>0</v>
      </c>
      <c r="O25" s="75"/>
      <c r="P25" s="75"/>
      <c r="Q25" s="76"/>
      <c r="R25" s="102"/>
      <c r="S25" s="102">
        <f>R25*Q25</f>
        <v>0</v>
      </c>
    </row>
    <row r="26" spans="1:19" ht="102" x14ac:dyDescent="0.2">
      <c r="A26" s="116">
        <v>18</v>
      </c>
      <c r="B26" s="257" t="s">
        <v>199</v>
      </c>
      <c r="C26" s="57">
        <v>0</v>
      </c>
      <c r="D26" s="58">
        <v>1</v>
      </c>
      <c r="E26" s="53">
        <v>19000</v>
      </c>
      <c r="F26" s="87">
        <f>E26*D26</f>
        <v>19000</v>
      </c>
      <c r="G26" s="76">
        <v>1</v>
      </c>
      <c r="H26" s="107">
        <v>17000</v>
      </c>
      <c r="I26" s="102">
        <f t="shared" si="1"/>
        <v>17000</v>
      </c>
      <c r="J26" s="75"/>
      <c r="K26" s="75"/>
      <c r="L26" s="76"/>
      <c r="M26" s="102"/>
      <c r="N26" s="102">
        <f>L26*M26</f>
        <v>0</v>
      </c>
      <c r="O26" s="75"/>
      <c r="P26" s="75"/>
      <c r="Q26" s="76"/>
      <c r="R26" s="102"/>
      <c r="S26" s="102">
        <f>R26*Q26</f>
        <v>0</v>
      </c>
    </row>
    <row r="27" spans="1:19" x14ac:dyDescent="0.2">
      <c r="A27" s="116"/>
      <c r="B27" s="234"/>
      <c r="C27" s="45"/>
      <c r="D27" s="55"/>
      <c r="E27" s="56" t="s">
        <v>11</v>
      </c>
      <c r="F27" s="86">
        <f>SUM(F22:F26)</f>
        <v>72500</v>
      </c>
      <c r="G27" s="77"/>
      <c r="H27" s="108"/>
      <c r="I27" s="103">
        <f>SUM(I22:I26)</f>
        <v>57000</v>
      </c>
      <c r="J27" s="85"/>
      <c r="K27" s="85"/>
      <c r="L27" s="77"/>
      <c r="M27" s="103" t="s">
        <v>172</v>
      </c>
      <c r="N27" s="103">
        <f>SUM(N22:N26)</f>
        <v>0</v>
      </c>
      <c r="O27" s="85"/>
      <c r="P27" s="85"/>
      <c r="Q27" s="77"/>
      <c r="R27" s="103" t="s">
        <v>172</v>
      </c>
      <c r="S27" s="103">
        <f>SUM(S22:S26)</f>
        <v>0</v>
      </c>
    </row>
    <row r="28" spans="1:19" s="196" customFormat="1" ht="12.75" customHeight="1" x14ac:dyDescent="0.2">
      <c r="A28" s="116"/>
      <c r="B28" s="547" t="s">
        <v>200</v>
      </c>
      <c r="C28" s="548"/>
      <c r="D28" s="548"/>
      <c r="E28" s="548"/>
      <c r="F28" s="560"/>
      <c r="G28" s="78"/>
      <c r="H28" s="105"/>
      <c r="I28" s="84"/>
      <c r="J28" s="89"/>
      <c r="K28" s="89"/>
      <c r="L28" s="78"/>
      <c r="M28" s="84"/>
      <c r="N28" s="84"/>
      <c r="O28" s="89"/>
      <c r="P28" s="89"/>
      <c r="Q28" s="78"/>
      <c r="R28" s="84"/>
      <c r="S28" s="84"/>
    </row>
    <row r="29" spans="1:19" ht="140.25" x14ac:dyDescent="0.2">
      <c r="A29" s="116">
        <v>19</v>
      </c>
      <c r="B29" s="258" t="s">
        <v>287</v>
      </c>
      <c r="C29" s="46" t="s">
        <v>288</v>
      </c>
      <c r="D29" s="47">
        <v>1</v>
      </c>
      <c r="E29" s="48">
        <v>39000</v>
      </c>
      <c r="F29" s="88">
        <f>E29*D29</f>
        <v>39000</v>
      </c>
      <c r="G29" s="76">
        <v>1</v>
      </c>
      <c r="H29" s="107">
        <v>23470</v>
      </c>
      <c r="I29" s="102">
        <f t="shared" si="1"/>
        <v>23470</v>
      </c>
      <c r="J29" s="75"/>
      <c r="K29" s="75"/>
      <c r="L29" s="76"/>
      <c r="M29" s="102"/>
      <c r="N29" s="102">
        <f>L29*M29</f>
        <v>0</v>
      </c>
      <c r="O29" s="75"/>
      <c r="P29" s="75"/>
      <c r="Q29" s="76"/>
      <c r="R29" s="102"/>
      <c r="S29" s="102">
        <f>R29*Q29</f>
        <v>0</v>
      </c>
    </row>
    <row r="30" spans="1:19" ht="89.25" x14ac:dyDescent="0.2">
      <c r="A30" s="116">
        <v>20</v>
      </c>
      <c r="B30" s="258" t="s">
        <v>289</v>
      </c>
      <c r="C30" s="46" t="s">
        <v>176</v>
      </c>
      <c r="D30" s="47">
        <v>1</v>
      </c>
      <c r="E30" s="48">
        <v>37000</v>
      </c>
      <c r="F30" s="88">
        <f>E30*D30</f>
        <v>37000</v>
      </c>
      <c r="G30" s="76">
        <v>1</v>
      </c>
      <c r="H30" s="107">
        <v>29450</v>
      </c>
      <c r="I30" s="102">
        <f t="shared" si="1"/>
        <v>29450</v>
      </c>
      <c r="J30" s="75"/>
      <c r="K30" s="75"/>
      <c r="L30" s="76"/>
      <c r="M30" s="102"/>
      <c r="N30" s="102">
        <f>L30*M30</f>
        <v>0</v>
      </c>
      <c r="O30" s="75"/>
      <c r="P30" s="75"/>
      <c r="Q30" s="76"/>
      <c r="R30" s="102"/>
      <c r="S30" s="102">
        <f>R30*Q30</f>
        <v>0</v>
      </c>
    </row>
    <row r="31" spans="1:19" x14ac:dyDescent="0.2">
      <c r="A31" s="116">
        <v>21</v>
      </c>
      <c r="B31" s="258" t="s">
        <v>162</v>
      </c>
      <c r="C31" s="46">
        <v>1</v>
      </c>
      <c r="D31" s="47">
        <v>1</v>
      </c>
      <c r="E31" s="48">
        <v>47000</v>
      </c>
      <c r="F31" s="88">
        <f>E31*D31</f>
        <v>47000</v>
      </c>
      <c r="G31" s="76">
        <v>1</v>
      </c>
      <c r="H31" s="107">
        <v>28990</v>
      </c>
      <c r="I31" s="102">
        <f t="shared" si="1"/>
        <v>28990</v>
      </c>
      <c r="J31" s="75"/>
      <c r="K31" s="75"/>
      <c r="L31" s="76"/>
      <c r="M31" s="102"/>
      <c r="N31" s="102">
        <f>L31*M31</f>
        <v>0</v>
      </c>
      <c r="O31" s="75"/>
      <c r="P31" s="75"/>
      <c r="Q31" s="76"/>
      <c r="R31" s="102"/>
      <c r="S31" s="102">
        <f>R31*Q31</f>
        <v>0</v>
      </c>
    </row>
    <row r="32" spans="1:19" ht="38.25" x14ac:dyDescent="0.2">
      <c r="A32" s="116">
        <v>22</v>
      </c>
      <c r="B32" s="259" t="s">
        <v>206</v>
      </c>
      <c r="C32" s="57">
        <v>1</v>
      </c>
      <c r="D32" s="57">
        <v>1</v>
      </c>
      <c r="E32" s="121">
        <v>19000</v>
      </c>
      <c r="F32" s="88">
        <f>E32*D32</f>
        <v>19000</v>
      </c>
      <c r="G32" s="76">
        <v>1</v>
      </c>
      <c r="H32" s="107">
        <v>21450</v>
      </c>
      <c r="I32" s="102">
        <f t="shared" si="1"/>
        <v>21450</v>
      </c>
      <c r="J32" s="75"/>
      <c r="K32" s="75"/>
      <c r="L32" s="76"/>
      <c r="M32" s="102"/>
      <c r="N32" s="102">
        <f>L32*M32</f>
        <v>0</v>
      </c>
      <c r="O32" s="75"/>
      <c r="P32" s="75"/>
      <c r="Q32" s="76"/>
      <c r="R32" s="102"/>
      <c r="S32" s="102">
        <f>R32*Q32</f>
        <v>0</v>
      </c>
    </row>
    <row r="33" spans="1:19" ht="140.25" x14ac:dyDescent="0.2">
      <c r="A33" s="116">
        <v>23</v>
      </c>
      <c r="B33" s="258" t="s">
        <v>290</v>
      </c>
      <c r="C33" s="46" t="s">
        <v>288</v>
      </c>
      <c r="D33" s="47">
        <v>1</v>
      </c>
      <c r="E33" s="48">
        <v>47000</v>
      </c>
      <c r="F33" s="88">
        <f>E33*D33</f>
        <v>47000</v>
      </c>
      <c r="G33" s="76">
        <v>1</v>
      </c>
      <c r="H33" s="107">
        <v>43000</v>
      </c>
      <c r="I33" s="102">
        <f t="shared" si="1"/>
        <v>43000</v>
      </c>
      <c r="J33" s="75"/>
      <c r="K33" s="75"/>
      <c r="L33" s="76"/>
      <c r="M33" s="102"/>
      <c r="N33" s="102">
        <f>L33*M33</f>
        <v>0</v>
      </c>
      <c r="O33" s="75"/>
      <c r="P33" s="75"/>
      <c r="Q33" s="76"/>
      <c r="R33" s="102"/>
      <c r="S33" s="102">
        <f>R33*Q33</f>
        <v>0</v>
      </c>
    </row>
    <row r="34" spans="1:19" x14ac:dyDescent="0.2">
      <c r="A34" s="116"/>
      <c r="B34" s="234"/>
      <c r="C34" s="45"/>
      <c r="D34" s="55"/>
      <c r="E34" s="56" t="s">
        <v>11</v>
      </c>
      <c r="F34" s="86">
        <f>SUM(F29:F33)</f>
        <v>189000</v>
      </c>
      <c r="G34" s="77"/>
      <c r="H34" s="108"/>
      <c r="I34" s="103">
        <f>SUM(I29:I33)</f>
        <v>146360</v>
      </c>
      <c r="J34" s="85"/>
      <c r="K34" s="85"/>
      <c r="L34" s="77"/>
      <c r="M34" s="103" t="s">
        <v>172</v>
      </c>
      <c r="N34" s="103">
        <f>SUM(N29:N33)</f>
        <v>0</v>
      </c>
      <c r="O34" s="85"/>
      <c r="P34" s="85"/>
      <c r="Q34" s="77"/>
      <c r="R34" s="103" t="s">
        <v>172</v>
      </c>
      <c r="S34" s="103">
        <f>SUM(S29:S33)</f>
        <v>0</v>
      </c>
    </row>
    <row r="35" spans="1:19" s="196" customFormat="1" ht="12.75" customHeight="1" x14ac:dyDescent="0.2">
      <c r="A35" s="116"/>
      <c r="B35" s="547" t="s">
        <v>291</v>
      </c>
      <c r="C35" s="548"/>
      <c r="D35" s="548"/>
      <c r="E35" s="548"/>
      <c r="F35" s="560"/>
      <c r="G35" s="78"/>
      <c r="H35" s="105"/>
      <c r="I35" s="84"/>
      <c r="J35" s="89"/>
      <c r="K35" s="89"/>
      <c r="L35" s="78"/>
      <c r="M35" s="84"/>
      <c r="N35" s="84"/>
      <c r="O35" s="89"/>
      <c r="P35" s="89"/>
      <c r="Q35" s="78"/>
      <c r="R35" s="84"/>
      <c r="S35" s="84"/>
    </row>
    <row r="36" spans="1:19" ht="25.5" x14ac:dyDescent="0.2">
      <c r="A36" s="116">
        <v>24</v>
      </c>
      <c r="B36" s="260" t="s">
        <v>292</v>
      </c>
      <c r="C36" s="46" t="s">
        <v>293</v>
      </c>
      <c r="D36" s="47">
        <v>1</v>
      </c>
      <c r="E36" s="48">
        <v>15000</v>
      </c>
      <c r="F36" s="88">
        <f>E36*D36</f>
        <v>15000</v>
      </c>
      <c r="G36" s="76"/>
      <c r="H36" s="107"/>
      <c r="I36" s="102">
        <f t="shared" si="1"/>
        <v>0</v>
      </c>
      <c r="J36" s="75"/>
      <c r="K36" s="75"/>
      <c r="L36" s="76"/>
      <c r="M36" s="102"/>
      <c r="N36" s="113">
        <f>L36*M36</f>
        <v>0</v>
      </c>
      <c r="O36" s="116" t="s">
        <v>224</v>
      </c>
      <c r="P36" s="116" t="s">
        <v>224</v>
      </c>
      <c r="Q36" s="112">
        <v>1</v>
      </c>
      <c r="R36" s="113">
        <v>20000</v>
      </c>
      <c r="S36" s="113">
        <f>Q36*R36</f>
        <v>20000</v>
      </c>
    </row>
    <row r="37" spans="1:19" ht="25.5" x14ac:dyDescent="0.2">
      <c r="A37" s="116">
        <v>25</v>
      </c>
      <c r="B37" s="260" t="s">
        <v>294</v>
      </c>
      <c r="C37" s="46" t="s">
        <v>293</v>
      </c>
      <c r="D37" s="47">
        <v>1</v>
      </c>
      <c r="E37" s="48">
        <v>5000</v>
      </c>
      <c r="F37" s="88">
        <f>E37*D37</f>
        <v>5000</v>
      </c>
      <c r="G37" s="76"/>
      <c r="H37" s="107"/>
      <c r="I37" s="102">
        <f t="shared" si="1"/>
        <v>0</v>
      </c>
      <c r="J37" s="75"/>
      <c r="K37" s="75"/>
      <c r="L37" s="76"/>
      <c r="M37" s="102"/>
      <c r="N37" s="113">
        <f>L37*M37</f>
        <v>0</v>
      </c>
      <c r="O37" s="116" t="s">
        <v>224</v>
      </c>
      <c r="P37" s="116" t="s">
        <v>224</v>
      </c>
      <c r="Q37" s="112">
        <v>1</v>
      </c>
      <c r="R37" s="113">
        <v>20000</v>
      </c>
      <c r="S37" s="113">
        <f>Q37*R37</f>
        <v>20000</v>
      </c>
    </row>
    <row r="38" spans="1:19" x14ac:dyDescent="0.2">
      <c r="A38" s="116">
        <v>26</v>
      </c>
      <c r="B38" s="260" t="s">
        <v>163</v>
      </c>
      <c r="C38" s="46">
        <v>0</v>
      </c>
      <c r="D38" s="47">
        <v>15</v>
      </c>
      <c r="E38" s="48">
        <v>250</v>
      </c>
      <c r="F38" s="88">
        <f>E38*D38</f>
        <v>3750</v>
      </c>
      <c r="G38" s="76">
        <v>15</v>
      </c>
      <c r="H38" s="107">
        <v>244</v>
      </c>
      <c r="I38" s="102">
        <f t="shared" si="1"/>
        <v>3660</v>
      </c>
      <c r="J38" s="75"/>
      <c r="K38" s="75"/>
      <c r="L38" s="76"/>
      <c r="M38" s="102"/>
      <c r="N38" s="113">
        <f>L38*M38</f>
        <v>0</v>
      </c>
      <c r="O38" s="116"/>
      <c r="P38" s="116"/>
      <c r="Q38" s="112"/>
      <c r="R38" s="113"/>
      <c r="S38" s="113">
        <f>Q38*R38</f>
        <v>0</v>
      </c>
    </row>
    <row r="39" spans="1:19" ht="38.25" x14ac:dyDescent="0.2">
      <c r="A39" s="116">
        <v>27</v>
      </c>
      <c r="B39" s="260" t="s">
        <v>295</v>
      </c>
      <c r="C39" s="46" t="s">
        <v>293</v>
      </c>
      <c r="D39" s="47">
        <v>1</v>
      </c>
      <c r="E39" s="48">
        <v>200</v>
      </c>
      <c r="F39" s="88">
        <f>E39*D39</f>
        <v>200</v>
      </c>
      <c r="G39" s="76"/>
      <c r="H39" s="107"/>
      <c r="I39" s="102">
        <f t="shared" si="1"/>
        <v>0</v>
      </c>
      <c r="J39" s="75"/>
      <c r="K39" s="75"/>
      <c r="L39" s="76"/>
      <c r="M39" s="102"/>
      <c r="N39" s="102">
        <f>L39*M39</f>
        <v>0</v>
      </c>
      <c r="O39" s="75"/>
      <c r="P39" s="75"/>
      <c r="Q39" s="76"/>
      <c r="R39" s="102"/>
      <c r="S39" s="102">
        <f>Q39*R39</f>
        <v>0</v>
      </c>
    </row>
    <row r="40" spans="1:19" x14ac:dyDescent="0.2">
      <c r="A40" s="116"/>
      <c r="B40" s="234"/>
      <c r="C40" s="45"/>
      <c r="D40" s="55"/>
      <c r="E40" s="56" t="s">
        <v>11</v>
      </c>
      <c r="F40" s="86">
        <f>SUM(F36:F39)</f>
        <v>23950</v>
      </c>
      <c r="G40" s="77"/>
      <c r="H40" s="108"/>
      <c r="I40" s="103">
        <f>SUM(I36:I39)</f>
        <v>3660</v>
      </c>
      <c r="J40" s="85"/>
      <c r="K40" s="85"/>
      <c r="L40" s="77"/>
      <c r="M40" s="103" t="s">
        <v>172</v>
      </c>
      <c r="N40" s="103">
        <f>SUM(N36:N39)</f>
        <v>0</v>
      </c>
      <c r="O40" s="85"/>
      <c r="P40" s="85"/>
      <c r="Q40" s="77"/>
      <c r="R40" s="103" t="s">
        <v>172</v>
      </c>
      <c r="S40" s="103">
        <f>SUM(S36:S39)</f>
        <v>40000</v>
      </c>
    </row>
    <row r="41" spans="1:19" s="196" customFormat="1" ht="12.75" customHeight="1" x14ac:dyDescent="0.2">
      <c r="A41" s="116"/>
      <c r="B41" s="547" t="s">
        <v>296</v>
      </c>
      <c r="C41" s="548"/>
      <c r="D41" s="548"/>
      <c r="E41" s="548"/>
      <c r="F41" s="560"/>
      <c r="G41" s="78"/>
      <c r="H41" s="105"/>
      <c r="I41" s="84"/>
      <c r="J41" s="89"/>
      <c r="K41" s="89"/>
      <c r="L41" s="78"/>
      <c r="M41" s="84"/>
      <c r="N41" s="84"/>
      <c r="O41" s="89"/>
      <c r="P41" s="89"/>
      <c r="Q41" s="78"/>
      <c r="R41" s="84"/>
      <c r="S41" s="84"/>
    </row>
    <row r="42" spans="1:19" ht="63.75" x14ac:dyDescent="0.2">
      <c r="A42" s="116">
        <v>28</v>
      </c>
      <c r="B42" s="300" t="s">
        <v>297</v>
      </c>
      <c r="C42" s="46" t="s">
        <v>298</v>
      </c>
      <c r="D42" s="47">
        <v>1</v>
      </c>
      <c r="E42" s="48">
        <v>4873</v>
      </c>
      <c r="F42" s="59">
        <f t="shared" ref="F42:F48" si="3">E42*D42</f>
        <v>4873</v>
      </c>
      <c r="G42" s="76"/>
      <c r="H42" s="107"/>
      <c r="I42" s="113">
        <f t="shared" si="1"/>
        <v>0</v>
      </c>
      <c r="J42" s="116">
        <v>6</v>
      </c>
      <c r="K42" s="116">
        <v>48</v>
      </c>
      <c r="L42" s="112">
        <v>1</v>
      </c>
      <c r="M42" s="113">
        <v>6177.67</v>
      </c>
      <c r="N42" s="145">
        <f>L42*M42</f>
        <v>6177.67</v>
      </c>
      <c r="O42" s="116"/>
      <c r="P42" s="112"/>
      <c r="Q42" s="269"/>
      <c r="R42" s="270"/>
      <c r="S42" s="145">
        <f>Q42*R42</f>
        <v>0</v>
      </c>
    </row>
    <row r="43" spans="1:19" ht="25.5" x14ac:dyDescent="0.2">
      <c r="A43" s="116">
        <v>29</v>
      </c>
      <c r="B43" s="298" t="s">
        <v>228</v>
      </c>
      <c r="C43" s="146">
        <v>1</v>
      </c>
      <c r="D43" s="147">
        <v>1</v>
      </c>
      <c r="E43" s="148">
        <v>3162.9166666666702</v>
      </c>
      <c r="F43" s="149">
        <f t="shared" si="3"/>
        <v>3162.9166666666702</v>
      </c>
      <c r="G43" s="144"/>
      <c r="H43" s="145"/>
      <c r="I43" s="143"/>
      <c r="J43" s="143"/>
      <c r="K43" s="143"/>
      <c r="L43" s="144"/>
      <c r="M43" s="145"/>
      <c r="N43" s="145">
        <f>L43*M43</f>
        <v>0</v>
      </c>
      <c r="O43" s="143"/>
      <c r="P43" s="143"/>
      <c r="Q43" s="144"/>
      <c r="R43" s="145"/>
      <c r="S43" s="145">
        <f>Q43*R43</f>
        <v>0</v>
      </c>
    </row>
    <row r="44" spans="1:19" x14ac:dyDescent="0.2">
      <c r="A44" s="116">
        <v>30</v>
      </c>
      <c r="B44" s="300" t="s">
        <v>211</v>
      </c>
      <c r="C44" s="46">
        <v>0</v>
      </c>
      <c r="D44" s="47">
        <v>3</v>
      </c>
      <c r="E44" s="48">
        <v>678</v>
      </c>
      <c r="F44" s="59">
        <f t="shared" si="3"/>
        <v>2034</v>
      </c>
      <c r="G44" s="76"/>
      <c r="H44" s="107"/>
      <c r="J44" s="75"/>
      <c r="K44" s="75"/>
      <c r="L44" s="76"/>
      <c r="M44" s="102"/>
      <c r="N44" s="145">
        <f>L44*M44</f>
        <v>0</v>
      </c>
      <c r="O44" s="100">
        <v>72015</v>
      </c>
      <c r="P44" s="277">
        <v>18</v>
      </c>
      <c r="Q44" s="278">
        <v>3</v>
      </c>
      <c r="R44" s="279">
        <v>1861</v>
      </c>
      <c r="S44" s="145">
        <f>Q44*R44</f>
        <v>5583</v>
      </c>
    </row>
    <row r="45" spans="1:19" ht="51" x14ac:dyDescent="0.2">
      <c r="A45" s="116"/>
      <c r="B45" s="300" t="s">
        <v>282</v>
      </c>
      <c r="C45" s="46">
        <v>0</v>
      </c>
      <c r="D45" s="47">
        <v>10</v>
      </c>
      <c r="E45" s="48">
        <v>2600</v>
      </c>
      <c r="F45" s="59">
        <f t="shared" si="3"/>
        <v>26000</v>
      </c>
      <c r="G45" s="76"/>
      <c r="H45" s="107"/>
      <c r="J45" s="75"/>
      <c r="K45" s="75"/>
      <c r="L45" s="76"/>
      <c r="M45" s="102"/>
      <c r="N45" s="145"/>
      <c r="O45" s="100"/>
      <c r="P45" s="277"/>
      <c r="Q45" s="278"/>
      <c r="R45" s="279"/>
      <c r="S45" s="145"/>
    </row>
    <row r="46" spans="1:19" x14ac:dyDescent="0.2">
      <c r="A46" s="116"/>
      <c r="B46" s="299" t="s">
        <v>283</v>
      </c>
      <c r="C46" s="46">
        <v>0</v>
      </c>
      <c r="D46" s="47">
        <v>4</v>
      </c>
      <c r="E46" s="48">
        <v>1500</v>
      </c>
      <c r="F46" s="59">
        <f t="shared" si="3"/>
        <v>6000</v>
      </c>
      <c r="G46" s="76"/>
      <c r="H46" s="107"/>
      <c r="J46" s="75"/>
      <c r="K46" s="75"/>
      <c r="L46" s="76"/>
      <c r="M46" s="102"/>
      <c r="N46" s="145"/>
      <c r="O46" s="100"/>
      <c r="P46" s="277"/>
      <c r="Q46" s="278"/>
      <c r="R46" s="279"/>
      <c r="S46" s="145"/>
    </row>
    <row r="47" spans="1:19" x14ac:dyDescent="0.2">
      <c r="A47" s="116"/>
      <c r="B47" s="300" t="s">
        <v>284</v>
      </c>
      <c r="C47" s="46">
        <v>0</v>
      </c>
      <c r="D47" s="47">
        <v>10</v>
      </c>
      <c r="E47" s="48">
        <v>100</v>
      </c>
      <c r="F47" s="59">
        <f t="shared" si="3"/>
        <v>1000</v>
      </c>
      <c r="G47" s="76"/>
      <c r="H47" s="107"/>
      <c r="J47" s="75"/>
      <c r="K47" s="75"/>
      <c r="L47" s="76"/>
      <c r="M47" s="102"/>
      <c r="N47" s="145"/>
      <c r="O47" s="100"/>
      <c r="P47" s="277"/>
      <c r="Q47" s="278"/>
      <c r="R47" s="279"/>
      <c r="S47" s="145"/>
    </row>
    <row r="48" spans="1:19" ht="25.5" x14ac:dyDescent="0.2">
      <c r="A48" s="116">
        <v>31</v>
      </c>
      <c r="B48" s="261" t="s">
        <v>210</v>
      </c>
      <c r="C48" s="46" t="s">
        <v>293</v>
      </c>
      <c r="D48" s="47">
        <v>1</v>
      </c>
      <c r="E48" s="48">
        <v>5363</v>
      </c>
      <c r="F48" s="59">
        <f t="shared" si="3"/>
        <v>5363</v>
      </c>
      <c r="G48" s="76"/>
      <c r="H48" s="107"/>
      <c r="I48" s="102">
        <f t="shared" si="1"/>
        <v>0</v>
      </c>
      <c r="J48" s="143"/>
      <c r="K48" s="143"/>
      <c r="L48" s="144"/>
      <c r="M48" s="145"/>
      <c r="N48" s="145">
        <f>L48*M48</f>
        <v>0</v>
      </c>
      <c r="O48" s="116">
        <v>62015</v>
      </c>
      <c r="P48" s="112">
        <v>45</v>
      </c>
      <c r="Q48" s="269">
        <v>1</v>
      </c>
      <c r="R48" s="270">
        <v>13300</v>
      </c>
      <c r="S48" s="145">
        <f>Q48*R48</f>
        <v>13300</v>
      </c>
    </row>
    <row r="49" spans="1:19" x14ac:dyDescent="0.2">
      <c r="B49" s="54"/>
      <c r="C49" s="45"/>
      <c r="D49" s="55"/>
      <c r="E49" s="56" t="s">
        <v>11</v>
      </c>
      <c r="F49" s="86">
        <f>SUM(F42:F48)</f>
        <v>48432.916666666672</v>
      </c>
      <c r="G49" s="77"/>
      <c r="H49" s="108"/>
      <c r="I49" s="103">
        <f>SUM(I42:I48)</f>
        <v>0</v>
      </c>
      <c r="J49" s="85"/>
      <c r="K49" s="85"/>
      <c r="L49" s="77"/>
      <c r="M49" s="103" t="s">
        <v>172</v>
      </c>
      <c r="N49" s="103">
        <f>SUM(N42:N48)</f>
        <v>6177.67</v>
      </c>
      <c r="O49" s="85"/>
      <c r="P49" s="85"/>
      <c r="Q49" s="77"/>
      <c r="R49" s="103" t="s">
        <v>172</v>
      </c>
      <c r="S49" s="103">
        <f>SUM(S42:S48)</f>
        <v>18883</v>
      </c>
    </row>
    <row r="50" spans="1:19" s="196" customFormat="1" ht="18" x14ac:dyDescent="0.25">
      <c r="A50" s="122"/>
      <c r="B50" s="262"/>
      <c r="C50" s="568" t="s">
        <v>299</v>
      </c>
      <c r="D50" s="568"/>
      <c r="E50" s="569"/>
      <c r="F50" s="376">
        <f>F49+F40+F34+F27+F20</f>
        <v>720738.91666666674</v>
      </c>
      <c r="G50" s="268"/>
      <c r="H50" s="494" t="s">
        <v>262</v>
      </c>
      <c r="I50" s="375">
        <f>SUM(I49,I40,I34,I27,I20)</f>
        <v>236420</v>
      </c>
      <c r="J50" s="233"/>
      <c r="K50" s="233"/>
      <c r="L50" s="366"/>
      <c r="M50" s="369" t="s">
        <v>260</v>
      </c>
      <c r="N50" s="372">
        <f>SUM(N49,N40,N34,N27,N20)</f>
        <v>62902.67</v>
      </c>
      <c r="O50" s="367"/>
      <c r="P50" s="367"/>
      <c r="Q50" s="368"/>
      <c r="R50" s="370" t="s">
        <v>272</v>
      </c>
      <c r="S50" s="373">
        <f>SUM(S49,S40,S34,S27,S20)</f>
        <v>79009.55</v>
      </c>
    </row>
    <row r="51" spans="1:19" x14ac:dyDescent="0.2">
      <c r="I51" s="141"/>
    </row>
    <row r="52" spans="1:19" x14ac:dyDescent="0.2">
      <c r="I52" s="141"/>
    </row>
    <row r="53" spans="1:19" x14ac:dyDescent="0.2">
      <c r="B53"/>
      <c r="I53" s="141"/>
    </row>
    <row r="54" spans="1:19" x14ac:dyDescent="0.2">
      <c r="B54"/>
      <c r="I54" s="141"/>
    </row>
    <row r="55" spans="1:19" x14ac:dyDescent="0.2">
      <c r="B55"/>
      <c r="I55" s="141"/>
    </row>
    <row r="56" spans="1:19" x14ac:dyDescent="0.2">
      <c r="B56"/>
      <c r="I56" s="141"/>
    </row>
    <row r="57" spans="1:19" x14ac:dyDescent="0.2">
      <c r="B57"/>
      <c r="I57" s="141"/>
    </row>
    <row r="58" spans="1:19" x14ac:dyDescent="0.2">
      <c r="B58"/>
      <c r="I58" s="141"/>
    </row>
    <row r="59" spans="1:19" x14ac:dyDescent="0.2">
      <c r="B59"/>
      <c r="I59" s="141"/>
    </row>
    <row r="60" spans="1:19" x14ac:dyDescent="0.2">
      <c r="B60"/>
      <c r="I60" s="141"/>
    </row>
    <row r="61" spans="1:19" x14ac:dyDescent="0.2">
      <c r="B61" s="41"/>
      <c r="I61" s="141"/>
    </row>
    <row r="62" spans="1:19" x14ac:dyDescent="0.2">
      <c r="B62"/>
      <c r="I62" s="141"/>
    </row>
    <row r="63" spans="1:19" x14ac:dyDescent="0.2">
      <c r="I63" s="141"/>
    </row>
    <row r="64" spans="1:19" x14ac:dyDescent="0.2">
      <c r="I64" s="141"/>
    </row>
    <row r="65" spans="9:9" x14ac:dyDescent="0.2">
      <c r="I65" s="141"/>
    </row>
    <row r="66" spans="9:9" x14ac:dyDescent="0.2">
      <c r="I66" s="141"/>
    </row>
    <row r="67" spans="9:9" x14ac:dyDescent="0.2">
      <c r="I67" s="141"/>
    </row>
    <row r="68" spans="9:9" x14ac:dyDescent="0.2">
      <c r="I68" s="141"/>
    </row>
    <row r="69" spans="9:9" x14ac:dyDescent="0.2">
      <c r="I69" s="141"/>
    </row>
    <row r="70" spans="9:9" x14ac:dyDescent="0.2">
      <c r="I70" s="141"/>
    </row>
    <row r="71" spans="9:9" x14ac:dyDescent="0.2">
      <c r="I71" s="141"/>
    </row>
    <row r="72" spans="9:9" x14ac:dyDescent="0.2">
      <c r="I72" s="141"/>
    </row>
    <row r="73" spans="9:9" x14ac:dyDescent="0.2">
      <c r="I73" s="141"/>
    </row>
    <row r="74" spans="9:9" x14ac:dyDescent="0.2">
      <c r="I74" s="141"/>
    </row>
    <row r="75" spans="9:9" x14ac:dyDescent="0.2">
      <c r="I75" s="141"/>
    </row>
    <row r="76" spans="9:9" x14ac:dyDescent="0.2">
      <c r="I76" s="141"/>
    </row>
    <row r="77" spans="9:9" x14ac:dyDescent="0.2">
      <c r="I77" s="141"/>
    </row>
    <row r="78" spans="9:9" x14ac:dyDescent="0.2">
      <c r="I78" s="141"/>
    </row>
    <row r="79" spans="9:9" x14ac:dyDescent="0.2">
      <c r="I79" s="141"/>
    </row>
    <row r="80" spans="9:9" x14ac:dyDescent="0.2">
      <c r="I80" s="141"/>
    </row>
    <row r="81" spans="9:9" x14ac:dyDescent="0.2">
      <c r="I81" s="141"/>
    </row>
    <row r="82" spans="9:9" x14ac:dyDescent="0.2">
      <c r="I82" s="141"/>
    </row>
    <row r="83" spans="9:9" x14ac:dyDescent="0.2">
      <c r="I83" s="141"/>
    </row>
    <row r="84" spans="9:9" x14ac:dyDescent="0.2">
      <c r="I84" s="141"/>
    </row>
    <row r="85" spans="9:9" x14ac:dyDescent="0.2">
      <c r="I85" s="141"/>
    </row>
    <row r="86" spans="9:9" x14ac:dyDescent="0.2">
      <c r="I86" s="141"/>
    </row>
    <row r="87" spans="9:9" x14ac:dyDescent="0.2">
      <c r="I87" s="141"/>
    </row>
    <row r="88" spans="9:9" x14ac:dyDescent="0.2">
      <c r="I88" s="141"/>
    </row>
    <row r="89" spans="9:9" x14ac:dyDescent="0.2">
      <c r="I89" s="141"/>
    </row>
    <row r="90" spans="9:9" x14ac:dyDescent="0.2">
      <c r="I90" s="141"/>
    </row>
    <row r="91" spans="9:9" x14ac:dyDescent="0.2">
      <c r="I91" s="141"/>
    </row>
    <row r="92" spans="9:9" x14ac:dyDescent="0.2">
      <c r="I92" s="141"/>
    </row>
    <row r="93" spans="9:9" x14ac:dyDescent="0.2">
      <c r="I93" s="141"/>
    </row>
    <row r="94" spans="9:9" x14ac:dyDescent="0.2">
      <c r="I94" s="141"/>
    </row>
    <row r="95" spans="9:9" x14ac:dyDescent="0.2">
      <c r="I95" s="141"/>
    </row>
    <row r="96" spans="9:9" x14ac:dyDescent="0.2">
      <c r="I96" s="141"/>
    </row>
    <row r="97" spans="9:9" x14ac:dyDescent="0.2">
      <c r="I97" s="141"/>
    </row>
    <row r="98" spans="9:9" x14ac:dyDescent="0.2">
      <c r="I98" s="141"/>
    </row>
    <row r="99" spans="9:9" x14ac:dyDescent="0.2">
      <c r="I99" s="141"/>
    </row>
    <row r="100" spans="9:9" x14ac:dyDescent="0.2">
      <c r="I100" s="141"/>
    </row>
    <row r="101" spans="9:9" x14ac:dyDescent="0.2">
      <c r="I101" s="141"/>
    </row>
    <row r="102" spans="9:9" x14ac:dyDescent="0.2">
      <c r="I102" s="141"/>
    </row>
    <row r="103" spans="9:9" x14ac:dyDescent="0.2">
      <c r="I103" s="141"/>
    </row>
    <row r="104" spans="9:9" x14ac:dyDescent="0.2">
      <c r="I104" s="141"/>
    </row>
    <row r="105" spans="9:9" x14ac:dyDescent="0.2">
      <c r="I105" s="141"/>
    </row>
    <row r="106" spans="9:9" x14ac:dyDescent="0.2">
      <c r="I106" s="141"/>
    </row>
    <row r="107" spans="9:9" x14ac:dyDescent="0.2">
      <c r="I107" s="141"/>
    </row>
    <row r="108" spans="9:9" x14ac:dyDescent="0.2">
      <c r="I108" s="141"/>
    </row>
    <row r="109" spans="9:9" x14ac:dyDescent="0.2">
      <c r="I109" s="141"/>
    </row>
    <row r="110" spans="9:9" x14ac:dyDescent="0.2">
      <c r="I110" s="141"/>
    </row>
    <row r="111" spans="9:9" x14ac:dyDescent="0.2">
      <c r="I111" s="141"/>
    </row>
    <row r="112" spans="9:9" x14ac:dyDescent="0.2">
      <c r="I112" s="141"/>
    </row>
    <row r="113" spans="9:9" x14ac:dyDescent="0.2">
      <c r="I113" s="141"/>
    </row>
    <row r="114" spans="9:9" x14ac:dyDescent="0.2">
      <c r="I114" s="141"/>
    </row>
    <row r="115" spans="9:9" x14ac:dyDescent="0.2">
      <c r="I115" s="141"/>
    </row>
    <row r="116" spans="9:9" x14ac:dyDescent="0.2">
      <c r="I116" s="141"/>
    </row>
    <row r="117" spans="9:9" x14ac:dyDescent="0.2">
      <c r="I117" s="141"/>
    </row>
    <row r="118" spans="9:9" x14ac:dyDescent="0.2">
      <c r="I118" s="141"/>
    </row>
    <row r="119" spans="9:9" x14ac:dyDescent="0.2">
      <c r="I119" s="141"/>
    </row>
    <row r="120" spans="9:9" x14ac:dyDescent="0.2">
      <c r="I120" s="141"/>
    </row>
    <row r="121" spans="9:9" x14ac:dyDescent="0.2">
      <c r="I121" s="141"/>
    </row>
    <row r="122" spans="9:9" x14ac:dyDescent="0.2">
      <c r="I122" s="141"/>
    </row>
    <row r="123" spans="9:9" x14ac:dyDescent="0.2">
      <c r="I123" s="141"/>
    </row>
    <row r="124" spans="9:9" x14ac:dyDescent="0.2">
      <c r="I124" s="141"/>
    </row>
    <row r="125" spans="9:9" x14ac:dyDescent="0.2">
      <c r="I125" s="141"/>
    </row>
    <row r="126" spans="9:9" x14ac:dyDescent="0.2">
      <c r="I126" s="141"/>
    </row>
    <row r="127" spans="9:9" x14ac:dyDescent="0.2">
      <c r="I127" s="141"/>
    </row>
    <row r="128" spans="9:9" x14ac:dyDescent="0.2">
      <c r="I128" s="141"/>
    </row>
    <row r="129" spans="9:9" x14ac:dyDescent="0.2">
      <c r="I129" s="141"/>
    </row>
    <row r="130" spans="9:9" x14ac:dyDescent="0.2">
      <c r="I130" s="141"/>
    </row>
    <row r="131" spans="9:9" x14ac:dyDescent="0.2">
      <c r="I131" s="141"/>
    </row>
    <row r="132" spans="9:9" x14ac:dyDescent="0.2">
      <c r="I132" s="141"/>
    </row>
    <row r="133" spans="9:9" x14ac:dyDescent="0.2">
      <c r="I133" s="141"/>
    </row>
    <row r="134" spans="9:9" x14ac:dyDescent="0.2">
      <c r="I134" s="141"/>
    </row>
    <row r="135" spans="9:9" x14ac:dyDescent="0.2">
      <c r="I135" s="141"/>
    </row>
    <row r="136" spans="9:9" x14ac:dyDescent="0.2">
      <c r="I136" s="141"/>
    </row>
    <row r="137" spans="9:9" x14ac:dyDescent="0.2">
      <c r="I137" s="141"/>
    </row>
    <row r="138" spans="9:9" x14ac:dyDescent="0.2">
      <c r="I138" s="141"/>
    </row>
    <row r="139" spans="9:9" x14ac:dyDescent="0.2">
      <c r="I139" s="141"/>
    </row>
    <row r="140" spans="9:9" x14ac:dyDescent="0.2">
      <c r="I140" s="141"/>
    </row>
    <row r="141" spans="9:9" x14ac:dyDescent="0.2">
      <c r="I141" s="141"/>
    </row>
    <row r="142" spans="9:9" x14ac:dyDescent="0.2">
      <c r="I142" s="141"/>
    </row>
    <row r="143" spans="9:9" x14ac:dyDescent="0.2">
      <c r="I143" s="141"/>
    </row>
    <row r="144" spans="9:9" x14ac:dyDescent="0.2">
      <c r="I144" s="141"/>
    </row>
    <row r="145" spans="9:9" x14ac:dyDescent="0.2">
      <c r="I145" s="141"/>
    </row>
    <row r="146" spans="9:9" x14ac:dyDescent="0.2">
      <c r="I146" s="141"/>
    </row>
    <row r="147" spans="9:9" x14ac:dyDescent="0.2">
      <c r="I147" s="141"/>
    </row>
    <row r="148" spans="9:9" x14ac:dyDescent="0.2">
      <c r="I148" s="141"/>
    </row>
    <row r="149" spans="9:9" x14ac:dyDescent="0.2">
      <c r="I149" s="141"/>
    </row>
    <row r="150" spans="9:9" x14ac:dyDescent="0.2">
      <c r="I150" s="141"/>
    </row>
    <row r="151" spans="9:9" x14ac:dyDescent="0.2">
      <c r="I151" s="141"/>
    </row>
    <row r="152" spans="9:9" x14ac:dyDescent="0.2">
      <c r="I152" s="141"/>
    </row>
    <row r="153" spans="9:9" x14ac:dyDescent="0.2">
      <c r="I153" s="141"/>
    </row>
    <row r="154" spans="9:9" x14ac:dyDescent="0.2">
      <c r="I154" s="141"/>
    </row>
    <row r="155" spans="9:9" x14ac:dyDescent="0.2">
      <c r="I155" s="141"/>
    </row>
    <row r="156" spans="9:9" x14ac:dyDescent="0.2">
      <c r="I156" s="141"/>
    </row>
    <row r="157" spans="9:9" x14ac:dyDescent="0.2">
      <c r="I157" s="141"/>
    </row>
    <row r="158" spans="9:9" x14ac:dyDescent="0.2">
      <c r="I158" s="141"/>
    </row>
    <row r="159" spans="9:9" x14ac:dyDescent="0.2">
      <c r="I159" s="141"/>
    </row>
    <row r="160" spans="9:9" x14ac:dyDescent="0.2">
      <c r="I160" s="141"/>
    </row>
    <row r="161" spans="9:9" x14ac:dyDescent="0.2">
      <c r="I161" s="141"/>
    </row>
    <row r="162" spans="9:9" x14ac:dyDescent="0.2">
      <c r="I162" s="141"/>
    </row>
    <row r="163" spans="9:9" x14ac:dyDescent="0.2">
      <c r="I163" s="141"/>
    </row>
    <row r="164" spans="9:9" x14ac:dyDescent="0.2">
      <c r="I164" s="141"/>
    </row>
    <row r="165" spans="9:9" x14ac:dyDescent="0.2">
      <c r="I165" s="141"/>
    </row>
    <row r="166" spans="9:9" x14ac:dyDescent="0.2">
      <c r="I166" s="141"/>
    </row>
    <row r="167" spans="9:9" x14ac:dyDescent="0.2">
      <c r="I167" s="141"/>
    </row>
    <row r="168" spans="9:9" x14ac:dyDescent="0.2">
      <c r="I168" s="141"/>
    </row>
    <row r="169" spans="9:9" x14ac:dyDescent="0.2">
      <c r="I169" s="141"/>
    </row>
    <row r="170" spans="9:9" x14ac:dyDescent="0.2">
      <c r="I170" s="141"/>
    </row>
    <row r="171" spans="9:9" x14ac:dyDescent="0.2">
      <c r="I171" s="141"/>
    </row>
    <row r="172" spans="9:9" x14ac:dyDescent="0.2">
      <c r="I172" s="141"/>
    </row>
    <row r="173" spans="9:9" x14ac:dyDescent="0.2">
      <c r="I173" s="141"/>
    </row>
    <row r="174" spans="9:9" x14ac:dyDescent="0.2">
      <c r="I174" s="141"/>
    </row>
    <row r="175" spans="9:9" x14ac:dyDescent="0.2">
      <c r="I175" s="141"/>
    </row>
    <row r="176" spans="9:9" x14ac:dyDescent="0.2">
      <c r="I176" s="141"/>
    </row>
    <row r="177" spans="9:9" x14ac:dyDescent="0.2">
      <c r="I177" s="141"/>
    </row>
    <row r="178" spans="9:9" x14ac:dyDescent="0.2">
      <c r="I178" s="141"/>
    </row>
    <row r="179" spans="9:9" x14ac:dyDescent="0.2">
      <c r="I179" s="141"/>
    </row>
    <row r="180" spans="9:9" x14ac:dyDescent="0.2">
      <c r="I180" s="141"/>
    </row>
    <row r="181" spans="9:9" x14ac:dyDescent="0.2">
      <c r="I181" s="141"/>
    </row>
    <row r="182" spans="9:9" x14ac:dyDescent="0.2">
      <c r="I182" s="141"/>
    </row>
    <row r="183" spans="9:9" x14ac:dyDescent="0.2">
      <c r="I183" s="141"/>
    </row>
    <row r="184" spans="9:9" x14ac:dyDescent="0.2">
      <c r="I184" s="141"/>
    </row>
    <row r="185" spans="9:9" x14ac:dyDescent="0.2">
      <c r="I185" s="141"/>
    </row>
    <row r="186" spans="9:9" x14ac:dyDescent="0.2">
      <c r="I186" s="141"/>
    </row>
    <row r="187" spans="9:9" x14ac:dyDescent="0.2">
      <c r="I187" s="141"/>
    </row>
    <row r="188" spans="9:9" x14ac:dyDescent="0.2">
      <c r="I188" s="141"/>
    </row>
    <row r="189" spans="9:9" x14ac:dyDescent="0.2">
      <c r="I189" s="141"/>
    </row>
    <row r="190" spans="9:9" x14ac:dyDescent="0.2">
      <c r="I190" s="141"/>
    </row>
    <row r="191" spans="9:9" x14ac:dyDescent="0.2">
      <c r="I191" s="141"/>
    </row>
    <row r="192" spans="9:9" x14ac:dyDescent="0.2">
      <c r="I192" s="141"/>
    </row>
    <row r="193" spans="9:9" x14ac:dyDescent="0.2">
      <c r="I193" s="141"/>
    </row>
    <row r="194" spans="9:9" x14ac:dyDescent="0.2">
      <c r="I194" s="141"/>
    </row>
    <row r="195" spans="9:9" x14ac:dyDescent="0.2">
      <c r="I195" s="141"/>
    </row>
    <row r="196" spans="9:9" x14ac:dyDescent="0.2">
      <c r="I196" s="141"/>
    </row>
    <row r="197" spans="9:9" x14ac:dyDescent="0.2">
      <c r="I197" s="141"/>
    </row>
    <row r="198" spans="9:9" x14ac:dyDescent="0.2">
      <c r="I198" s="141"/>
    </row>
    <row r="199" spans="9:9" x14ac:dyDescent="0.2">
      <c r="I199" s="141"/>
    </row>
    <row r="200" spans="9:9" x14ac:dyDescent="0.2">
      <c r="I200" s="141"/>
    </row>
    <row r="201" spans="9:9" x14ac:dyDescent="0.2">
      <c r="I201" s="141"/>
    </row>
    <row r="202" spans="9:9" x14ac:dyDescent="0.2">
      <c r="I202" s="141"/>
    </row>
    <row r="203" spans="9:9" x14ac:dyDescent="0.2">
      <c r="I203" s="141"/>
    </row>
    <row r="204" spans="9:9" x14ac:dyDescent="0.2">
      <c r="I204" s="141"/>
    </row>
    <row r="205" spans="9:9" x14ac:dyDescent="0.2">
      <c r="I205" s="141"/>
    </row>
    <row r="206" spans="9:9" x14ac:dyDescent="0.2">
      <c r="I206" s="141"/>
    </row>
    <row r="207" spans="9:9" x14ac:dyDescent="0.2">
      <c r="I207" s="141"/>
    </row>
    <row r="208" spans="9:9" x14ac:dyDescent="0.2">
      <c r="I208" s="141"/>
    </row>
    <row r="209" spans="9:9" x14ac:dyDescent="0.2">
      <c r="I209" s="141"/>
    </row>
    <row r="210" spans="9:9" x14ac:dyDescent="0.2">
      <c r="I210" s="141"/>
    </row>
    <row r="211" spans="9:9" x14ac:dyDescent="0.2">
      <c r="I211" s="141"/>
    </row>
    <row r="212" spans="9:9" x14ac:dyDescent="0.2">
      <c r="I212" s="141"/>
    </row>
    <row r="213" spans="9:9" x14ac:dyDescent="0.2">
      <c r="I213" s="141"/>
    </row>
    <row r="214" spans="9:9" x14ac:dyDescent="0.2">
      <c r="I214" s="141"/>
    </row>
    <row r="215" spans="9:9" x14ac:dyDescent="0.2">
      <c r="I215" s="141"/>
    </row>
    <row r="216" spans="9:9" x14ac:dyDescent="0.2">
      <c r="I216" s="141"/>
    </row>
    <row r="217" spans="9:9" x14ac:dyDescent="0.2">
      <c r="I217" s="141"/>
    </row>
    <row r="218" spans="9:9" x14ac:dyDescent="0.2">
      <c r="I218" s="141"/>
    </row>
    <row r="219" spans="9:9" x14ac:dyDescent="0.2">
      <c r="I219" s="141"/>
    </row>
    <row r="220" spans="9:9" x14ac:dyDescent="0.2">
      <c r="I220" s="141"/>
    </row>
    <row r="221" spans="9:9" x14ac:dyDescent="0.2">
      <c r="I221" s="141"/>
    </row>
    <row r="222" spans="9:9" x14ac:dyDescent="0.2">
      <c r="I222" s="141"/>
    </row>
    <row r="223" spans="9:9" x14ac:dyDescent="0.2">
      <c r="I223" s="141"/>
    </row>
    <row r="224" spans="9:9" x14ac:dyDescent="0.2">
      <c r="I224" s="141"/>
    </row>
    <row r="225" spans="9:9" x14ac:dyDescent="0.2">
      <c r="I225" s="141"/>
    </row>
    <row r="226" spans="9:9" x14ac:dyDescent="0.2">
      <c r="I226" s="141"/>
    </row>
    <row r="227" spans="9:9" x14ac:dyDescent="0.2">
      <c r="I227" s="141"/>
    </row>
    <row r="228" spans="9:9" x14ac:dyDescent="0.2">
      <c r="I228" s="141"/>
    </row>
    <row r="229" spans="9:9" x14ac:dyDescent="0.2">
      <c r="I229" s="141"/>
    </row>
    <row r="230" spans="9:9" x14ac:dyDescent="0.2">
      <c r="I230" s="141"/>
    </row>
    <row r="231" spans="9:9" x14ac:dyDescent="0.2">
      <c r="I231" s="141"/>
    </row>
    <row r="232" spans="9:9" x14ac:dyDescent="0.2">
      <c r="I232" s="141"/>
    </row>
    <row r="233" spans="9:9" x14ac:dyDescent="0.2">
      <c r="I233" s="141"/>
    </row>
    <row r="234" spans="9:9" x14ac:dyDescent="0.2">
      <c r="I234" s="141"/>
    </row>
    <row r="235" spans="9:9" x14ac:dyDescent="0.2">
      <c r="I235" s="141"/>
    </row>
    <row r="236" spans="9:9" x14ac:dyDescent="0.2">
      <c r="I236" s="141"/>
    </row>
    <row r="237" spans="9:9" x14ac:dyDescent="0.2">
      <c r="I237" s="141"/>
    </row>
    <row r="238" spans="9:9" x14ac:dyDescent="0.2">
      <c r="I238" s="141"/>
    </row>
    <row r="239" spans="9:9" x14ac:dyDescent="0.2">
      <c r="I239" s="141"/>
    </row>
    <row r="240" spans="9:9" x14ac:dyDescent="0.2">
      <c r="I240" s="141"/>
    </row>
    <row r="241" spans="9:9" x14ac:dyDescent="0.2">
      <c r="I241" s="141"/>
    </row>
    <row r="242" spans="9:9" x14ac:dyDescent="0.2">
      <c r="I242" s="141"/>
    </row>
    <row r="243" spans="9:9" x14ac:dyDescent="0.2">
      <c r="I243" s="141"/>
    </row>
    <row r="244" spans="9:9" x14ac:dyDescent="0.2">
      <c r="I244" s="141"/>
    </row>
    <row r="245" spans="9:9" x14ac:dyDescent="0.2">
      <c r="I245" s="141"/>
    </row>
    <row r="246" spans="9:9" x14ac:dyDescent="0.2">
      <c r="I246" s="141"/>
    </row>
    <row r="247" spans="9:9" x14ac:dyDescent="0.2">
      <c r="I247" s="141"/>
    </row>
    <row r="248" spans="9:9" x14ac:dyDescent="0.2">
      <c r="I248" s="141"/>
    </row>
    <row r="249" spans="9:9" x14ac:dyDescent="0.2">
      <c r="I249" s="141"/>
    </row>
    <row r="250" spans="9:9" x14ac:dyDescent="0.2">
      <c r="I250" s="141"/>
    </row>
    <row r="251" spans="9:9" x14ac:dyDescent="0.2">
      <c r="I251" s="141"/>
    </row>
    <row r="252" spans="9:9" x14ac:dyDescent="0.2">
      <c r="I252" s="141"/>
    </row>
    <row r="253" spans="9:9" x14ac:dyDescent="0.2">
      <c r="I253" s="141"/>
    </row>
    <row r="254" spans="9:9" x14ac:dyDescent="0.2">
      <c r="I254" s="141"/>
    </row>
    <row r="255" spans="9:9" x14ac:dyDescent="0.2">
      <c r="I255" s="141"/>
    </row>
    <row r="256" spans="9:9" x14ac:dyDescent="0.2">
      <c r="I256" s="141"/>
    </row>
    <row r="257" spans="9:9" x14ac:dyDescent="0.2">
      <c r="I257" s="141"/>
    </row>
    <row r="258" spans="9:9" x14ac:dyDescent="0.2">
      <c r="I258" s="141"/>
    </row>
    <row r="259" spans="9:9" x14ac:dyDescent="0.2">
      <c r="I259" s="141"/>
    </row>
    <row r="260" spans="9:9" x14ac:dyDescent="0.2">
      <c r="I260" s="141"/>
    </row>
    <row r="261" spans="9:9" x14ac:dyDescent="0.2">
      <c r="I261" s="141"/>
    </row>
    <row r="262" spans="9:9" x14ac:dyDescent="0.2">
      <c r="I262" s="141"/>
    </row>
    <row r="263" spans="9:9" x14ac:dyDescent="0.2">
      <c r="I263" s="141"/>
    </row>
    <row r="264" spans="9:9" x14ac:dyDescent="0.2">
      <c r="I264" s="141"/>
    </row>
    <row r="265" spans="9:9" x14ac:dyDescent="0.2">
      <c r="I265" s="141"/>
    </row>
    <row r="266" spans="9:9" x14ac:dyDescent="0.2">
      <c r="I266" s="141"/>
    </row>
  </sheetData>
  <sheetProtection selectLockedCells="1" selectUnlockedCells="1"/>
  <mergeCells count="13">
    <mergeCell ref="C50:E50"/>
    <mergeCell ref="J5:N5"/>
    <mergeCell ref="B4:F4"/>
    <mergeCell ref="B6:F6"/>
    <mergeCell ref="O5:S5"/>
    <mergeCell ref="B28:F28"/>
    <mergeCell ref="B35:F35"/>
    <mergeCell ref="B41:F41"/>
    <mergeCell ref="G22:G24"/>
    <mergeCell ref="B21:F21"/>
    <mergeCell ref="G5:I5"/>
    <mergeCell ref="I22:I24"/>
    <mergeCell ref="H22:H24"/>
  </mergeCells>
  <phoneticPr fontId="8" type="noConversion"/>
  <pageMargins left="0.74791666666666667" right="0.11" top="0.98402777777777772" bottom="0.98402777777777772" header="0.51180555555555551" footer="0.51180555555555551"/>
  <pageSetup paperSize="9" scale="65"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37"/>
  <sheetViews>
    <sheetView topLeftCell="F22" workbookViewId="0">
      <selection activeCell="N41" sqref="N41"/>
    </sheetView>
  </sheetViews>
  <sheetFormatPr defaultRowHeight="12.75" x14ac:dyDescent="0.2"/>
  <cols>
    <col min="1" max="1" width="9.140625" style="122"/>
    <col min="2" max="2" width="24.28515625" bestFit="1" customWidth="1"/>
    <col min="5" max="5" width="18.5703125" style="41" customWidth="1"/>
    <col min="6" max="6" width="19.7109375" style="41" bestFit="1" customWidth="1"/>
    <col min="7" max="7" width="14" style="8" customWidth="1"/>
    <col min="8" max="8" width="17.140625" style="41" bestFit="1" customWidth="1"/>
    <col min="9" max="9" width="15.140625" style="41" bestFit="1" customWidth="1"/>
    <col min="13" max="13" width="17.140625" bestFit="1" customWidth="1"/>
    <col min="14" max="14" width="13.85546875" bestFit="1" customWidth="1"/>
  </cols>
  <sheetData>
    <row r="4" spans="1:14" ht="12.75" customHeight="1" x14ac:dyDescent="0.2">
      <c r="B4" s="570" t="s">
        <v>300</v>
      </c>
      <c r="C4" s="570"/>
      <c r="D4" s="570"/>
      <c r="E4" s="570"/>
      <c r="F4" s="570"/>
    </row>
    <row r="5" spans="1:14" ht="29.25" thickBot="1" x14ac:dyDescent="0.25">
      <c r="B5" s="377" t="s">
        <v>383</v>
      </c>
      <c r="C5" s="355" t="s">
        <v>384</v>
      </c>
      <c r="D5" s="355" t="s">
        <v>385</v>
      </c>
      <c r="E5" s="356" t="s">
        <v>386</v>
      </c>
      <c r="F5" s="384" t="s">
        <v>387</v>
      </c>
      <c r="G5" s="574" t="s">
        <v>262</v>
      </c>
      <c r="H5" s="574"/>
      <c r="I5" s="574"/>
      <c r="J5" s="571" t="s">
        <v>260</v>
      </c>
      <c r="K5" s="572"/>
      <c r="L5" s="572"/>
      <c r="M5" s="572"/>
      <c r="N5" s="572"/>
    </row>
    <row r="6" spans="1:14" ht="38.25" x14ac:dyDescent="0.2">
      <c r="A6" s="358" t="s">
        <v>265</v>
      </c>
      <c r="B6" s="573" t="s">
        <v>301</v>
      </c>
      <c r="C6" s="573"/>
      <c r="D6" s="573"/>
      <c r="E6" s="573"/>
      <c r="F6" s="573"/>
      <c r="G6" s="77" t="s">
        <v>385</v>
      </c>
      <c r="H6" s="108" t="s">
        <v>160</v>
      </c>
      <c r="I6" s="103" t="s">
        <v>11</v>
      </c>
      <c r="J6" s="171" t="s">
        <v>222</v>
      </c>
      <c r="K6" s="171" t="s">
        <v>223</v>
      </c>
      <c r="L6" s="381" t="s">
        <v>385</v>
      </c>
      <c r="M6" s="382" t="s">
        <v>160</v>
      </c>
      <c r="N6" s="383" t="s">
        <v>11</v>
      </c>
    </row>
    <row r="7" spans="1:14" x14ac:dyDescent="0.2">
      <c r="A7" s="116">
        <v>1</v>
      </c>
      <c r="B7" s="244" t="s">
        <v>302</v>
      </c>
      <c r="C7" s="23">
        <v>0</v>
      </c>
      <c r="D7" s="46">
        <v>6</v>
      </c>
      <c r="E7" s="307">
        <v>3000</v>
      </c>
      <c r="F7" s="308">
        <v>18000</v>
      </c>
      <c r="G7" s="90">
        <v>5</v>
      </c>
      <c r="H7" s="102">
        <v>1327</v>
      </c>
      <c r="I7" s="102">
        <f>G7*H7</f>
        <v>6635</v>
      </c>
      <c r="J7" s="75"/>
      <c r="K7" s="75"/>
      <c r="L7" s="76"/>
      <c r="M7" s="102"/>
      <c r="N7" s="102">
        <f>L7*M7</f>
        <v>0</v>
      </c>
    </row>
    <row r="8" spans="1:14" x14ac:dyDescent="0.2">
      <c r="A8" s="116">
        <v>2</v>
      </c>
      <c r="B8" s="244" t="s">
        <v>303</v>
      </c>
      <c r="C8" s="23">
        <v>0</v>
      </c>
      <c r="D8" s="60">
        <v>1</v>
      </c>
      <c r="E8" s="307">
        <v>150</v>
      </c>
      <c r="F8" s="308">
        <f>D8*E8</f>
        <v>150</v>
      </c>
      <c r="G8" s="90"/>
      <c r="H8" s="102"/>
      <c r="I8" s="102">
        <f t="shared" ref="I8:I26" si="0">G8*H8</f>
        <v>0</v>
      </c>
      <c r="J8" s="116">
        <v>4</v>
      </c>
      <c r="K8" s="116">
        <v>2</v>
      </c>
      <c r="L8" s="112">
        <v>1</v>
      </c>
      <c r="M8" s="113">
        <v>240</v>
      </c>
      <c r="N8" s="102">
        <f t="shared" ref="N8:N15" si="1">L8*M8</f>
        <v>240</v>
      </c>
    </row>
    <row r="9" spans="1:14" x14ac:dyDescent="0.2">
      <c r="A9" s="116">
        <v>3</v>
      </c>
      <c r="B9" s="245" t="s">
        <v>212</v>
      </c>
      <c r="C9" s="23">
        <v>0</v>
      </c>
      <c r="D9" s="60">
        <v>33</v>
      </c>
      <c r="E9" s="307">
        <v>138</v>
      </c>
      <c r="F9" s="308">
        <f>D9*E9</f>
        <v>4554</v>
      </c>
      <c r="G9" s="90">
        <v>33</v>
      </c>
      <c r="H9" s="102">
        <v>137.99</v>
      </c>
      <c r="I9" s="102">
        <f>G9*H9</f>
        <v>4553.67</v>
      </c>
      <c r="J9" s="75"/>
      <c r="K9" s="75"/>
      <c r="L9" s="76"/>
      <c r="M9" s="102"/>
      <c r="N9" s="102">
        <f t="shared" si="1"/>
        <v>0</v>
      </c>
    </row>
    <row r="10" spans="1:14" x14ac:dyDescent="0.2">
      <c r="A10" s="116">
        <v>4</v>
      </c>
      <c r="B10" s="244" t="s">
        <v>304</v>
      </c>
      <c r="C10" s="23">
        <v>0</v>
      </c>
      <c r="D10" s="60">
        <v>15</v>
      </c>
      <c r="E10" s="307">
        <v>500</v>
      </c>
      <c r="F10" s="308">
        <f>D10*E10</f>
        <v>7500</v>
      </c>
      <c r="G10" s="90"/>
      <c r="H10" s="102"/>
      <c r="I10" s="102">
        <f t="shared" si="0"/>
        <v>0</v>
      </c>
      <c r="J10" s="116"/>
      <c r="K10" s="116"/>
      <c r="L10" s="160"/>
      <c r="M10" s="116"/>
      <c r="N10" s="102">
        <f t="shared" si="1"/>
        <v>0</v>
      </c>
    </row>
    <row r="11" spans="1:14" x14ac:dyDescent="0.2">
      <c r="A11" s="116">
        <v>5</v>
      </c>
      <c r="B11" s="246" t="s">
        <v>305</v>
      </c>
      <c r="C11" s="61">
        <v>0</v>
      </c>
      <c r="D11" s="61">
        <v>2</v>
      </c>
      <c r="E11" s="307">
        <v>300</v>
      </c>
      <c r="F11" s="308">
        <f>D11*E11</f>
        <v>600</v>
      </c>
      <c r="G11" s="90"/>
      <c r="H11" s="102"/>
      <c r="I11" s="102">
        <f t="shared" si="0"/>
        <v>0</v>
      </c>
      <c r="J11" s="75"/>
      <c r="K11" s="75"/>
      <c r="L11" s="76"/>
      <c r="M11" s="102"/>
      <c r="N11" s="102">
        <f t="shared" si="1"/>
        <v>0</v>
      </c>
    </row>
    <row r="12" spans="1:14" x14ac:dyDescent="0.2">
      <c r="A12" s="116">
        <v>6</v>
      </c>
      <c r="B12" s="247" t="s">
        <v>306</v>
      </c>
      <c r="C12" s="61">
        <v>0</v>
      </c>
      <c r="D12" s="61">
        <v>2</v>
      </c>
      <c r="E12" s="307">
        <v>900</v>
      </c>
      <c r="F12" s="308">
        <v>1800</v>
      </c>
      <c r="G12" s="90"/>
      <c r="H12" s="102"/>
      <c r="I12" s="102">
        <f t="shared" si="0"/>
        <v>0</v>
      </c>
      <c r="J12" s="75"/>
      <c r="K12" s="75"/>
      <c r="L12" s="76"/>
      <c r="M12" s="102"/>
      <c r="N12" s="102">
        <f t="shared" si="1"/>
        <v>0</v>
      </c>
    </row>
    <row r="13" spans="1:14" x14ac:dyDescent="0.2">
      <c r="A13" s="116">
        <v>7</v>
      </c>
      <c r="B13" s="248" t="s">
        <v>245</v>
      </c>
      <c r="C13" s="61">
        <v>0</v>
      </c>
      <c r="D13" s="61">
        <v>1</v>
      </c>
      <c r="E13" s="307">
        <v>30000</v>
      </c>
      <c r="F13" s="308">
        <v>1800</v>
      </c>
      <c r="G13" s="90"/>
      <c r="H13" s="102"/>
      <c r="I13" s="102"/>
      <c r="J13" s="75"/>
      <c r="K13" s="75"/>
      <c r="L13" s="76"/>
      <c r="M13" s="102"/>
      <c r="N13" s="102"/>
    </row>
    <row r="14" spans="1:14" x14ac:dyDescent="0.2">
      <c r="A14" s="116">
        <v>8</v>
      </c>
      <c r="B14" s="248" t="s">
        <v>246</v>
      </c>
      <c r="C14" s="61">
        <v>0</v>
      </c>
      <c r="D14" s="61">
        <v>1</v>
      </c>
      <c r="E14" s="307">
        <v>17500</v>
      </c>
      <c r="F14" s="308">
        <v>1800</v>
      </c>
      <c r="G14" s="90"/>
      <c r="H14" s="102"/>
      <c r="I14" s="102"/>
      <c r="J14" s="75"/>
      <c r="K14" s="75"/>
      <c r="L14" s="76"/>
      <c r="M14" s="102"/>
      <c r="N14" s="102"/>
    </row>
    <row r="15" spans="1:14" ht="25.5" x14ac:dyDescent="0.2">
      <c r="A15" s="116">
        <v>9</v>
      </c>
      <c r="B15" s="249" t="s">
        <v>307</v>
      </c>
      <c r="C15" s="62">
        <v>0</v>
      </c>
      <c r="D15" s="62">
        <v>15</v>
      </c>
      <c r="E15" s="292">
        <v>500</v>
      </c>
      <c r="F15" s="293">
        <f>E15*D15</f>
        <v>7500</v>
      </c>
      <c r="G15" s="90"/>
      <c r="H15" s="102"/>
      <c r="I15" s="102">
        <f t="shared" si="0"/>
        <v>0</v>
      </c>
      <c r="J15" s="75"/>
      <c r="K15" s="75"/>
      <c r="L15" s="76"/>
      <c r="M15" s="102"/>
      <c r="N15" s="102">
        <f t="shared" si="1"/>
        <v>0</v>
      </c>
    </row>
    <row r="16" spans="1:14" x14ac:dyDescent="0.2">
      <c r="A16" s="116"/>
      <c r="B16" s="234"/>
      <c r="C16" s="16"/>
      <c r="D16" s="17"/>
      <c r="E16" s="18" t="s">
        <v>11</v>
      </c>
      <c r="F16" s="309">
        <f>SUM(F7:F15)</f>
        <v>43704</v>
      </c>
      <c r="G16" s="91"/>
      <c r="H16" s="103"/>
      <c r="I16" s="103">
        <f>G16*H16+SUM(I7:I15)</f>
        <v>11188.67</v>
      </c>
      <c r="J16" s="85"/>
      <c r="K16" s="85"/>
      <c r="L16" s="77"/>
      <c r="M16" s="103" t="s">
        <v>172</v>
      </c>
      <c r="N16" s="103">
        <f>SUM(N7:N15)</f>
        <v>240</v>
      </c>
    </row>
    <row r="17" spans="1:14" ht="12.75" customHeight="1" x14ac:dyDescent="0.2">
      <c r="A17" s="116"/>
      <c r="B17" s="558" t="s">
        <v>308</v>
      </c>
      <c r="C17" s="560"/>
      <c r="D17" s="560"/>
      <c r="E17" s="560"/>
      <c r="F17" s="560"/>
      <c r="G17" s="92"/>
      <c r="H17" s="84"/>
      <c r="I17" s="84"/>
      <c r="J17" s="89"/>
      <c r="K17" s="89"/>
      <c r="L17" s="78"/>
      <c r="M17" s="84"/>
      <c r="N17" s="84"/>
    </row>
    <row r="18" spans="1:14" ht="25.5" x14ac:dyDescent="0.2">
      <c r="A18" s="116">
        <v>10</v>
      </c>
      <c r="B18" s="250" t="s">
        <v>309</v>
      </c>
      <c r="C18" s="63">
        <v>0</v>
      </c>
      <c r="D18" s="63">
        <v>15</v>
      </c>
      <c r="E18" s="310">
        <v>2000</v>
      </c>
      <c r="F18" s="311">
        <f t="shared" ref="F18:F26" si="2">E18*D18</f>
        <v>30000</v>
      </c>
      <c r="G18" s="90"/>
      <c r="H18" s="102"/>
      <c r="I18" s="102">
        <f t="shared" si="0"/>
        <v>0</v>
      </c>
      <c r="J18" s="75"/>
      <c r="K18" s="75"/>
      <c r="L18" s="76"/>
      <c r="M18" s="102"/>
      <c r="N18" s="102"/>
    </row>
    <row r="19" spans="1:14" x14ac:dyDescent="0.2">
      <c r="A19" s="116">
        <v>11</v>
      </c>
      <c r="B19" s="250" t="s">
        <v>310</v>
      </c>
      <c r="C19" s="63">
        <v>0</v>
      </c>
      <c r="D19" s="63">
        <v>8</v>
      </c>
      <c r="E19" s="310">
        <v>3000</v>
      </c>
      <c r="F19" s="311">
        <f t="shared" si="2"/>
        <v>24000</v>
      </c>
      <c r="G19" s="90">
        <v>8</v>
      </c>
      <c r="H19" s="102">
        <v>3000</v>
      </c>
      <c r="I19" s="102">
        <f t="shared" si="0"/>
        <v>24000</v>
      </c>
      <c r="J19" s="90"/>
      <c r="K19" s="75"/>
      <c r="L19" s="76"/>
      <c r="M19" s="102"/>
      <c r="N19" s="102"/>
    </row>
    <row r="20" spans="1:14" x14ac:dyDescent="0.2">
      <c r="A20" s="116">
        <v>12</v>
      </c>
      <c r="B20" s="250" t="s">
        <v>311</v>
      </c>
      <c r="C20" s="63">
        <v>0</v>
      </c>
      <c r="D20" s="63">
        <v>15</v>
      </c>
      <c r="E20" s="310">
        <v>1100</v>
      </c>
      <c r="F20" s="311">
        <f t="shared" si="2"/>
        <v>16500</v>
      </c>
      <c r="G20" s="90"/>
      <c r="H20" s="102"/>
      <c r="I20" s="102">
        <f t="shared" si="0"/>
        <v>0</v>
      </c>
      <c r="J20" s="75"/>
      <c r="K20" s="75"/>
      <c r="L20" s="76"/>
      <c r="M20" s="102"/>
      <c r="N20" s="102"/>
    </row>
    <row r="21" spans="1:14" x14ac:dyDescent="0.2">
      <c r="A21" s="116">
        <v>13</v>
      </c>
      <c r="B21" s="250" t="s">
        <v>312</v>
      </c>
      <c r="C21" s="63">
        <v>0</v>
      </c>
      <c r="D21" s="63">
        <v>15</v>
      </c>
      <c r="E21" s="310">
        <v>150</v>
      </c>
      <c r="F21" s="311">
        <f t="shared" si="2"/>
        <v>2250</v>
      </c>
      <c r="G21" s="90"/>
      <c r="H21" s="102"/>
      <c r="I21" s="102">
        <f t="shared" si="0"/>
        <v>0</v>
      </c>
      <c r="J21" s="75"/>
      <c r="K21" s="75"/>
      <c r="L21" s="76"/>
      <c r="M21" s="102"/>
      <c r="N21" s="102"/>
    </row>
    <row r="22" spans="1:14" x14ac:dyDescent="0.2">
      <c r="A22" s="116">
        <v>14</v>
      </c>
      <c r="B22" s="250" t="s">
        <v>313</v>
      </c>
      <c r="C22" s="63">
        <v>0</v>
      </c>
      <c r="D22" s="63">
        <v>5</v>
      </c>
      <c r="E22" s="310">
        <v>5000</v>
      </c>
      <c r="F22" s="311">
        <f t="shared" si="2"/>
        <v>25000</v>
      </c>
      <c r="G22" s="90">
        <v>3</v>
      </c>
      <c r="H22" s="102">
        <v>1200</v>
      </c>
      <c r="I22" s="102">
        <f t="shared" si="0"/>
        <v>3600</v>
      </c>
      <c r="J22" s="75"/>
      <c r="K22" s="75"/>
      <c r="L22" s="76"/>
      <c r="M22" s="102"/>
      <c r="N22" s="102"/>
    </row>
    <row r="23" spans="1:14" x14ac:dyDescent="0.2">
      <c r="A23" s="116">
        <v>15</v>
      </c>
      <c r="B23" s="250" t="s">
        <v>314</v>
      </c>
      <c r="C23" s="63">
        <v>0</v>
      </c>
      <c r="D23" s="63">
        <v>10</v>
      </c>
      <c r="E23" s="310">
        <v>500</v>
      </c>
      <c r="F23" s="311">
        <f t="shared" si="2"/>
        <v>5000</v>
      </c>
      <c r="G23" s="90"/>
      <c r="H23" s="102"/>
      <c r="I23" s="102">
        <f t="shared" si="0"/>
        <v>0</v>
      </c>
      <c r="J23" s="75"/>
      <c r="K23" s="75"/>
      <c r="L23" s="76"/>
      <c r="M23" s="102"/>
      <c r="N23" s="102"/>
    </row>
    <row r="24" spans="1:14" x14ac:dyDescent="0.2">
      <c r="A24" s="116">
        <v>16</v>
      </c>
      <c r="B24" s="250" t="s">
        <v>315</v>
      </c>
      <c r="C24" s="63">
        <v>0</v>
      </c>
      <c r="D24" s="63">
        <v>1</v>
      </c>
      <c r="E24" s="310">
        <v>7000</v>
      </c>
      <c r="F24" s="311">
        <f t="shared" si="2"/>
        <v>7000</v>
      </c>
      <c r="G24" s="90"/>
      <c r="H24" s="102"/>
      <c r="I24" s="102">
        <f t="shared" si="0"/>
        <v>0</v>
      </c>
      <c r="J24" s="75"/>
      <c r="K24" s="75"/>
      <c r="L24" s="76"/>
      <c r="M24" s="102"/>
      <c r="N24" s="102"/>
    </row>
    <row r="25" spans="1:14" ht="38.25" x14ac:dyDescent="0.2">
      <c r="A25" s="116">
        <v>17</v>
      </c>
      <c r="B25" s="250" t="s">
        <v>316</v>
      </c>
      <c r="C25" s="63">
        <v>0</v>
      </c>
      <c r="D25" s="63">
        <v>1</v>
      </c>
      <c r="E25" s="310">
        <v>6000</v>
      </c>
      <c r="F25" s="311">
        <f t="shared" si="2"/>
        <v>6000</v>
      </c>
      <c r="G25" s="90"/>
      <c r="H25" s="102"/>
      <c r="I25" s="102">
        <f t="shared" si="0"/>
        <v>0</v>
      </c>
      <c r="J25" s="75"/>
      <c r="K25" s="75"/>
      <c r="L25" s="76"/>
      <c r="M25" s="102"/>
      <c r="N25" s="102"/>
    </row>
    <row r="26" spans="1:14" x14ac:dyDescent="0.2">
      <c r="A26" s="116">
        <v>18</v>
      </c>
      <c r="B26" s="250" t="s">
        <v>317</v>
      </c>
      <c r="C26" s="63">
        <v>0</v>
      </c>
      <c r="D26" s="63">
        <v>15</v>
      </c>
      <c r="E26" s="310">
        <v>500</v>
      </c>
      <c r="F26" s="311">
        <f t="shared" si="2"/>
        <v>7500</v>
      </c>
      <c r="G26" s="90"/>
      <c r="H26" s="102"/>
      <c r="I26" s="102">
        <f t="shared" si="0"/>
        <v>0</v>
      </c>
      <c r="J26" s="75"/>
      <c r="K26" s="75"/>
      <c r="L26" s="76"/>
      <c r="M26" s="102"/>
      <c r="N26" s="102"/>
    </row>
    <row r="27" spans="1:14" x14ac:dyDescent="0.2">
      <c r="B27" s="54"/>
      <c r="C27" s="16"/>
      <c r="D27" s="17"/>
      <c r="E27" s="18" t="s">
        <v>11</v>
      </c>
      <c r="F27" s="309">
        <f>SUM(F18:F26)</f>
        <v>123250</v>
      </c>
      <c r="G27" s="91"/>
      <c r="H27" s="103"/>
      <c r="I27" s="103">
        <f>G27*H27+SUM(I18:I26)</f>
        <v>27600</v>
      </c>
      <c r="J27" s="85"/>
      <c r="K27" s="85"/>
      <c r="L27" s="77"/>
      <c r="M27" s="103" t="s">
        <v>172</v>
      </c>
      <c r="N27" s="103">
        <f>SUM(N18:N26)</f>
        <v>0</v>
      </c>
    </row>
    <row r="28" spans="1:14" ht="12.75" customHeight="1" x14ac:dyDescent="0.2">
      <c r="A28" s="116"/>
      <c r="B28" s="558" t="s">
        <v>203</v>
      </c>
      <c r="C28" s="560"/>
      <c r="D28" s="560"/>
      <c r="E28" s="560"/>
      <c r="F28" s="560"/>
      <c r="G28" s="92"/>
      <c r="H28" s="84"/>
      <c r="I28" s="84"/>
      <c r="J28" s="89"/>
      <c r="K28" s="89"/>
      <c r="L28" s="78"/>
      <c r="M28" s="84"/>
      <c r="N28" s="84"/>
    </row>
    <row r="29" spans="1:14" s="122" customFormat="1" ht="22.5" x14ac:dyDescent="0.2">
      <c r="B29" s="304" t="s">
        <v>202</v>
      </c>
      <c r="C29" s="305">
        <v>0</v>
      </c>
      <c r="D29" s="304">
        <v>27</v>
      </c>
      <c r="E29" s="312">
        <v>3200</v>
      </c>
      <c r="F29" s="312">
        <f>D29*E29</f>
        <v>86400</v>
      </c>
      <c r="G29" s="119"/>
      <c r="H29" s="113"/>
      <c r="I29" s="113"/>
      <c r="J29" s="116"/>
      <c r="K29" s="116"/>
      <c r="L29" s="112"/>
      <c r="M29" s="113"/>
      <c r="N29" s="113"/>
    </row>
    <row r="30" spans="1:14" s="122" customFormat="1" x14ac:dyDescent="0.2">
      <c r="B30" s="306"/>
      <c r="C30" s="305"/>
      <c r="D30" s="305"/>
      <c r="E30" s="312"/>
      <c r="F30" s="312"/>
      <c r="G30" s="119"/>
      <c r="H30" s="113"/>
      <c r="I30" s="113"/>
      <c r="J30" s="116"/>
      <c r="K30" s="116"/>
      <c r="L30" s="112"/>
      <c r="M30" s="113"/>
      <c r="N30" s="113"/>
    </row>
    <row r="31" spans="1:14" s="122" customFormat="1" x14ac:dyDescent="0.2">
      <c r="B31" s="306"/>
      <c r="C31" s="305"/>
      <c r="D31" s="305"/>
      <c r="E31" s="313"/>
      <c r="F31" s="312"/>
      <c r="G31" s="119"/>
      <c r="H31" s="113"/>
      <c r="I31" s="113"/>
      <c r="J31" s="116"/>
      <c r="K31" s="116"/>
      <c r="L31" s="112"/>
      <c r="M31" s="113"/>
      <c r="N31" s="113"/>
    </row>
    <row r="32" spans="1:14" s="122" customFormat="1" x14ac:dyDescent="0.2">
      <c r="B32" s="301"/>
      <c r="C32" s="302"/>
      <c r="D32" s="303"/>
      <c r="E32" s="314"/>
      <c r="F32" s="315"/>
      <c r="G32" s="119"/>
      <c r="H32" s="113"/>
      <c r="I32" s="113"/>
      <c r="J32" s="116"/>
      <c r="K32" s="116"/>
      <c r="L32" s="112"/>
      <c r="M32" s="113"/>
      <c r="N32" s="113"/>
    </row>
    <row r="33" spans="2:14" x14ac:dyDescent="0.2">
      <c r="B33" s="301"/>
      <c r="C33" s="302"/>
      <c r="D33" s="303"/>
      <c r="E33" s="314"/>
      <c r="F33" s="315"/>
      <c r="G33" s="119"/>
      <c r="H33" s="113"/>
      <c r="I33" s="113"/>
      <c r="J33" s="116"/>
      <c r="K33" s="116"/>
      <c r="L33" s="112"/>
      <c r="M33" s="113"/>
      <c r="N33" s="113"/>
    </row>
    <row r="34" spans="2:14" x14ac:dyDescent="0.2">
      <c r="B34" s="301"/>
      <c r="C34" s="302"/>
      <c r="D34" s="303"/>
      <c r="E34" s="314"/>
      <c r="F34" s="315"/>
      <c r="G34" s="119"/>
      <c r="H34" s="113"/>
      <c r="I34" s="113"/>
      <c r="J34" s="116"/>
      <c r="K34" s="116"/>
      <c r="L34" s="112"/>
      <c r="M34" s="113"/>
      <c r="N34" s="113"/>
    </row>
    <row r="35" spans="2:14" x14ac:dyDescent="0.2">
      <c r="B35" s="301"/>
      <c r="C35" s="302"/>
      <c r="D35" s="303"/>
      <c r="E35" s="314"/>
      <c r="F35" s="315"/>
      <c r="G35" s="119"/>
      <c r="H35" s="113"/>
      <c r="I35" s="113"/>
      <c r="J35" s="116"/>
      <c r="K35" s="116"/>
      <c r="L35" s="112"/>
      <c r="M35" s="113"/>
      <c r="N35" s="113"/>
    </row>
    <row r="36" spans="2:14" x14ac:dyDescent="0.2">
      <c r="B36" s="54"/>
      <c r="C36" s="16"/>
      <c r="D36" s="17"/>
      <c r="E36" s="18" t="s">
        <v>11</v>
      </c>
      <c r="F36" s="309">
        <f>SUM(F29:F35)</f>
        <v>86400</v>
      </c>
      <c r="G36" s="91"/>
      <c r="H36" s="103"/>
      <c r="I36" s="103"/>
      <c r="J36" s="85"/>
      <c r="K36" s="85"/>
      <c r="L36" s="77"/>
      <c r="M36" s="103" t="s">
        <v>172</v>
      </c>
      <c r="N36" s="103">
        <f>SUM(N29:N35)</f>
        <v>0</v>
      </c>
    </row>
    <row r="37" spans="2:14" ht="18" x14ac:dyDescent="0.25">
      <c r="B37" s="64"/>
      <c r="C37" s="10"/>
      <c r="D37" s="36" t="s">
        <v>318</v>
      </c>
      <c r="E37" s="489"/>
      <c r="F37" s="490">
        <f>F16+F27</f>
        <v>166954</v>
      </c>
      <c r="G37" s="491"/>
      <c r="H37" s="365" t="s">
        <v>262</v>
      </c>
      <c r="I37" s="371">
        <f>SUM(I16,I27)</f>
        <v>38788.67</v>
      </c>
      <c r="J37" s="492"/>
      <c r="K37" s="492"/>
      <c r="L37" s="493"/>
      <c r="M37" s="369" t="s">
        <v>260</v>
      </c>
      <c r="N37" s="372">
        <f>SUM(N16,N27)</f>
        <v>240</v>
      </c>
    </row>
  </sheetData>
  <sheetProtection selectLockedCells="1" selectUnlockedCells="1"/>
  <mergeCells count="6">
    <mergeCell ref="J5:N5"/>
    <mergeCell ref="B4:F4"/>
    <mergeCell ref="B6:F6"/>
    <mergeCell ref="B28:F28"/>
    <mergeCell ref="B17:F17"/>
    <mergeCell ref="G5:I5"/>
  </mergeCells>
  <phoneticPr fontId="8" type="noConversion"/>
  <pageMargins left="0.74791666666666667" right="0.74791666666666667" top="0.98402777777777772" bottom="0.98402777777777772" header="0.51180555555555551" footer="0.51180555555555551"/>
  <pageSetup paperSize="9" scale="80"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58"/>
  <sheetViews>
    <sheetView topLeftCell="I52" workbookViewId="0">
      <selection activeCell="R59" sqref="R59"/>
    </sheetView>
  </sheetViews>
  <sheetFormatPr defaultRowHeight="12.75" x14ac:dyDescent="0.2"/>
  <cols>
    <col min="1" max="1" width="9.140625" style="122"/>
    <col min="2" max="2" width="55.42578125" bestFit="1" customWidth="1"/>
    <col min="4" max="4" width="11.85546875" customWidth="1"/>
    <col min="5" max="5" width="17.5703125" style="156" customWidth="1"/>
    <col min="6" max="6" width="19.7109375" style="156" bestFit="1" customWidth="1"/>
    <col min="7" max="7" width="18.85546875" style="169" customWidth="1"/>
    <col min="8" max="8" width="17.140625" style="197" bestFit="1" customWidth="1"/>
    <col min="9" max="9" width="18.140625" style="170" bestFit="1" customWidth="1"/>
    <col min="10" max="12" width="9.140625" style="169"/>
    <col min="13" max="13" width="17.140625" style="169" bestFit="1" customWidth="1"/>
    <col min="14" max="14" width="18.140625" style="169" bestFit="1" customWidth="1"/>
    <col min="15" max="17" width="9.140625" style="122"/>
    <col min="18" max="18" width="17.140625" style="122" bestFit="1" customWidth="1"/>
    <col min="19" max="19" width="19.42578125" style="122" bestFit="1" customWidth="1"/>
  </cols>
  <sheetData>
    <row r="4" spans="1:19" ht="12.75" customHeight="1" x14ac:dyDescent="0.2">
      <c r="B4" s="570" t="s">
        <v>319</v>
      </c>
      <c r="C4" s="570"/>
      <c r="D4" s="570"/>
      <c r="E4" s="570"/>
      <c r="F4" s="575"/>
      <c r="G4" s="85"/>
    </row>
    <row r="5" spans="1:19" ht="29.25" thickBot="1" x14ac:dyDescent="0.25">
      <c r="B5" s="377" t="s">
        <v>383</v>
      </c>
      <c r="C5" s="355" t="s">
        <v>384</v>
      </c>
      <c r="D5" s="355" t="s">
        <v>385</v>
      </c>
      <c r="E5" s="385" t="s">
        <v>386</v>
      </c>
      <c r="F5" s="386" t="s">
        <v>387</v>
      </c>
      <c r="G5" s="574" t="s">
        <v>262</v>
      </c>
      <c r="H5" s="574"/>
      <c r="I5" s="574"/>
      <c r="J5" s="571" t="s">
        <v>260</v>
      </c>
      <c r="K5" s="572"/>
      <c r="L5" s="572"/>
      <c r="M5" s="572"/>
      <c r="N5" s="572"/>
      <c r="O5" s="576" t="s">
        <v>272</v>
      </c>
      <c r="P5" s="577"/>
      <c r="Q5" s="577"/>
      <c r="R5" s="577"/>
      <c r="S5" s="577"/>
    </row>
    <row r="6" spans="1:19" ht="38.25" x14ac:dyDescent="0.2">
      <c r="A6" s="358" t="s">
        <v>265</v>
      </c>
      <c r="B6" s="555" t="s">
        <v>320</v>
      </c>
      <c r="C6" s="555"/>
      <c r="D6" s="555"/>
      <c r="E6" s="555"/>
      <c r="F6" s="573"/>
      <c r="G6" s="77" t="s">
        <v>385</v>
      </c>
      <c r="H6" s="96" t="s">
        <v>160</v>
      </c>
      <c r="I6" s="103" t="s">
        <v>11</v>
      </c>
      <c r="J6" s="171" t="s">
        <v>222</v>
      </c>
      <c r="K6" s="171" t="s">
        <v>223</v>
      </c>
      <c r="L6" s="381" t="s">
        <v>385</v>
      </c>
      <c r="M6" s="382" t="s">
        <v>160</v>
      </c>
      <c r="N6" s="383" t="s">
        <v>11</v>
      </c>
      <c r="O6" s="171" t="s">
        <v>222</v>
      </c>
      <c r="P6" s="171" t="s">
        <v>223</v>
      </c>
      <c r="Q6" s="381" t="s">
        <v>385</v>
      </c>
      <c r="R6" s="382" t="s">
        <v>160</v>
      </c>
      <c r="S6" s="383" t="s">
        <v>11</v>
      </c>
    </row>
    <row r="7" spans="1:19" ht="12.75" customHeight="1" x14ac:dyDescent="0.2">
      <c r="A7" s="116">
        <v>1</v>
      </c>
      <c r="B7" s="123" t="s">
        <v>213</v>
      </c>
      <c r="C7" s="124">
        <v>0</v>
      </c>
      <c r="D7" s="124">
        <v>1</v>
      </c>
      <c r="E7" s="396">
        <v>2000</v>
      </c>
      <c r="F7" s="397">
        <f t="shared" ref="F7:F16" si="0">E7*D7</f>
        <v>2000</v>
      </c>
      <c r="G7" s="112">
        <v>1</v>
      </c>
      <c r="H7" s="398">
        <v>855</v>
      </c>
      <c r="I7" s="113">
        <f>G7*H7</f>
        <v>855</v>
      </c>
      <c r="J7" s="116"/>
      <c r="K7" s="116"/>
      <c r="L7" s="112"/>
      <c r="M7" s="113"/>
      <c r="N7" s="113">
        <f>L7*M7</f>
        <v>0</v>
      </c>
      <c r="O7" s="116"/>
      <c r="P7" s="116"/>
      <c r="Q7" s="112"/>
      <c r="R7" s="113"/>
      <c r="S7" s="113">
        <f>Q7*R7</f>
        <v>0</v>
      </c>
    </row>
    <row r="8" spans="1:19" x14ac:dyDescent="0.2">
      <c r="A8" s="116">
        <v>2</v>
      </c>
      <c r="B8" s="237" t="s">
        <v>321</v>
      </c>
      <c r="C8" s="65">
        <v>0</v>
      </c>
      <c r="D8" s="65">
        <v>1</v>
      </c>
      <c r="E8" s="396">
        <v>8000</v>
      </c>
      <c r="F8" s="397">
        <f t="shared" si="0"/>
        <v>8000</v>
      </c>
      <c r="G8" s="112">
        <v>1</v>
      </c>
      <c r="H8" s="113">
        <v>1920</v>
      </c>
      <c r="I8" s="113">
        <f>G8*H8</f>
        <v>1920</v>
      </c>
      <c r="J8" s="116"/>
      <c r="K8" s="116"/>
      <c r="L8" s="112"/>
      <c r="M8" s="113"/>
      <c r="N8" s="113">
        <f t="shared" ref="N8:N16" si="1">L8*M8</f>
        <v>0</v>
      </c>
      <c r="O8" s="116"/>
      <c r="P8" s="116"/>
      <c r="Q8" s="112"/>
      <c r="R8" s="113"/>
      <c r="S8" s="113">
        <f t="shared" ref="S8:S16" si="2">Q8*R8</f>
        <v>0</v>
      </c>
    </row>
    <row r="9" spans="1:19" x14ac:dyDescent="0.2">
      <c r="A9" s="116">
        <v>3</v>
      </c>
      <c r="B9" s="237" t="s">
        <v>322</v>
      </c>
      <c r="C9" s="65">
        <v>0</v>
      </c>
      <c r="D9" s="65">
        <v>1</v>
      </c>
      <c r="E9" s="396">
        <v>1000</v>
      </c>
      <c r="F9" s="397">
        <f t="shared" si="0"/>
        <v>1000</v>
      </c>
      <c r="G9" s="112"/>
      <c r="H9" s="113"/>
      <c r="I9" s="113">
        <f t="shared" ref="I9:I16" si="3">G9*H9</f>
        <v>0</v>
      </c>
      <c r="J9" s="116"/>
      <c r="K9" s="116"/>
      <c r="L9" s="112"/>
      <c r="M9" s="113"/>
      <c r="N9" s="113">
        <f t="shared" si="1"/>
        <v>0</v>
      </c>
      <c r="O9" s="116">
        <v>62015</v>
      </c>
      <c r="P9" s="112">
        <v>44</v>
      </c>
      <c r="Q9" s="269">
        <v>1</v>
      </c>
      <c r="R9" s="270">
        <v>1249</v>
      </c>
      <c r="S9" s="113">
        <f t="shared" si="2"/>
        <v>1249</v>
      </c>
    </row>
    <row r="10" spans="1:19" x14ac:dyDescent="0.2">
      <c r="A10" s="116">
        <v>4</v>
      </c>
      <c r="B10" s="237" t="s">
        <v>323</v>
      </c>
      <c r="C10" s="65">
        <v>0</v>
      </c>
      <c r="D10" s="65">
        <v>1</v>
      </c>
      <c r="E10" s="396">
        <v>2500</v>
      </c>
      <c r="F10" s="397">
        <f t="shared" si="0"/>
        <v>2500</v>
      </c>
      <c r="G10" s="112"/>
      <c r="H10" s="113"/>
      <c r="I10" s="113">
        <f t="shared" si="3"/>
        <v>0</v>
      </c>
      <c r="J10" s="116"/>
      <c r="K10" s="116"/>
      <c r="L10" s="112"/>
      <c r="M10" s="113"/>
      <c r="N10" s="113">
        <f t="shared" si="1"/>
        <v>0</v>
      </c>
      <c r="O10" s="116">
        <v>62015</v>
      </c>
      <c r="P10" s="112">
        <v>47</v>
      </c>
      <c r="Q10" s="269">
        <v>1</v>
      </c>
      <c r="R10" s="270">
        <v>1800</v>
      </c>
      <c r="S10" s="113">
        <f t="shared" si="2"/>
        <v>1800</v>
      </c>
    </row>
    <row r="11" spans="1:19" ht="25.5" x14ac:dyDescent="0.2">
      <c r="A11" s="116">
        <v>5</v>
      </c>
      <c r="B11" s="237" t="s">
        <v>324</v>
      </c>
      <c r="C11" s="65">
        <v>0</v>
      </c>
      <c r="D11" s="65">
        <v>1</v>
      </c>
      <c r="E11" s="396">
        <v>3500</v>
      </c>
      <c r="F11" s="397">
        <f t="shared" si="0"/>
        <v>3500</v>
      </c>
      <c r="G11" s="112">
        <v>1</v>
      </c>
      <c r="H11" s="113">
        <v>4500</v>
      </c>
      <c r="I11" s="113">
        <f t="shared" si="3"/>
        <v>4500</v>
      </c>
      <c r="J11" s="116"/>
      <c r="K11" s="116"/>
      <c r="L11" s="112"/>
      <c r="M11" s="113"/>
      <c r="N11" s="113">
        <f t="shared" si="1"/>
        <v>0</v>
      </c>
      <c r="O11" s="116"/>
      <c r="P11" s="116"/>
      <c r="Q11" s="112"/>
      <c r="R11" s="113"/>
      <c r="S11" s="113">
        <f t="shared" si="2"/>
        <v>0</v>
      </c>
    </row>
    <row r="12" spans="1:19" ht="25.5" x14ac:dyDescent="0.2">
      <c r="A12" s="116">
        <v>6</v>
      </c>
      <c r="B12" s="237" t="s">
        <v>325</v>
      </c>
      <c r="C12" s="65">
        <v>0</v>
      </c>
      <c r="D12" s="65">
        <v>1</v>
      </c>
      <c r="E12" s="396">
        <v>9000</v>
      </c>
      <c r="F12" s="397">
        <f t="shared" si="0"/>
        <v>9000</v>
      </c>
      <c r="G12" s="112"/>
      <c r="H12" s="113"/>
      <c r="I12" s="113">
        <f t="shared" si="3"/>
        <v>0</v>
      </c>
      <c r="J12" s="116"/>
      <c r="K12" s="116"/>
      <c r="L12" s="116"/>
      <c r="M12" s="113"/>
      <c r="N12" s="113">
        <f t="shared" si="1"/>
        <v>0</v>
      </c>
      <c r="O12" s="116"/>
      <c r="P12" s="112"/>
      <c r="Q12" s="269"/>
      <c r="R12" s="270"/>
      <c r="S12" s="113">
        <f t="shared" si="2"/>
        <v>0</v>
      </c>
    </row>
    <row r="13" spans="1:19" ht="25.5" x14ac:dyDescent="0.2">
      <c r="A13" s="116">
        <v>7</v>
      </c>
      <c r="B13" s="237" t="s">
        <v>381</v>
      </c>
      <c r="C13" s="65">
        <v>0</v>
      </c>
      <c r="D13" s="65">
        <v>1</v>
      </c>
      <c r="E13" s="396">
        <v>1500</v>
      </c>
      <c r="F13" s="397">
        <f t="shared" si="0"/>
        <v>1500</v>
      </c>
      <c r="G13" s="112"/>
      <c r="H13" s="113"/>
      <c r="I13" s="113">
        <f t="shared" si="3"/>
        <v>0</v>
      </c>
      <c r="J13" s="116">
        <v>6</v>
      </c>
      <c r="K13" s="116">
        <v>49</v>
      </c>
      <c r="L13" s="112">
        <v>1</v>
      </c>
      <c r="M13" s="113">
        <v>12690</v>
      </c>
      <c r="N13" s="113">
        <f t="shared" si="1"/>
        <v>12690</v>
      </c>
      <c r="O13" s="116"/>
      <c r="P13" s="116"/>
      <c r="Q13" s="112"/>
      <c r="R13" s="113"/>
      <c r="S13" s="113">
        <f t="shared" si="2"/>
        <v>0</v>
      </c>
    </row>
    <row r="14" spans="1:19" x14ac:dyDescent="0.2">
      <c r="A14" s="116">
        <v>8</v>
      </c>
      <c r="B14" s="237" t="s">
        <v>326</v>
      </c>
      <c r="C14" s="65">
        <v>0</v>
      </c>
      <c r="D14" s="65">
        <v>1</v>
      </c>
      <c r="E14" s="396">
        <v>1000</v>
      </c>
      <c r="F14" s="397">
        <f t="shared" si="0"/>
        <v>1000</v>
      </c>
      <c r="G14" s="112">
        <v>1</v>
      </c>
      <c r="H14" s="113">
        <v>213</v>
      </c>
      <c r="I14" s="113">
        <f t="shared" si="3"/>
        <v>213</v>
      </c>
      <c r="J14" s="116">
        <v>6</v>
      </c>
      <c r="K14" s="116">
        <v>24</v>
      </c>
      <c r="L14" s="112">
        <v>1</v>
      </c>
      <c r="M14" s="113">
        <v>1700</v>
      </c>
      <c r="N14" s="113">
        <f t="shared" si="1"/>
        <v>1700</v>
      </c>
      <c r="O14" s="116"/>
      <c r="P14" s="116"/>
      <c r="Q14" s="112"/>
      <c r="R14" s="113"/>
      <c r="S14" s="113">
        <f t="shared" si="2"/>
        <v>0</v>
      </c>
    </row>
    <row r="15" spans="1:19" x14ac:dyDescent="0.2">
      <c r="A15" s="116" t="s">
        <v>270</v>
      </c>
      <c r="B15" s="237" t="s">
        <v>273</v>
      </c>
      <c r="C15" s="65"/>
      <c r="D15" s="65"/>
      <c r="E15" s="396"/>
      <c r="F15" s="397"/>
      <c r="G15" s="112"/>
      <c r="H15" s="113"/>
      <c r="I15" s="113"/>
      <c r="J15" s="116"/>
      <c r="K15" s="116"/>
      <c r="L15" s="112"/>
      <c r="M15" s="113"/>
      <c r="N15" s="113"/>
      <c r="O15" s="116">
        <v>62015</v>
      </c>
      <c r="P15" s="112">
        <v>26</v>
      </c>
      <c r="Q15" s="269">
        <v>1</v>
      </c>
      <c r="R15" s="270">
        <v>2498.98</v>
      </c>
      <c r="S15" s="113">
        <f t="shared" si="2"/>
        <v>2498.98</v>
      </c>
    </row>
    <row r="16" spans="1:19" x14ac:dyDescent="0.2">
      <c r="A16" s="116">
        <v>9</v>
      </c>
      <c r="B16" s="237" t="s">
        <v>327</v>
      </c>
      <c r="C16" s="66">
        <v>0</v>
      </c>
      <c r="D16" s="65">
        <v>2</v>
      </c>
      <c r="E16" s="396">
        <v>450</v>
      </c>
      <c r="F16" s="397">
        <f t="shared" si="0"/>
        <v>900</v>
      </c>
      <c r="G16" s="112">
        <v>1</v>
      </c>
      <c r="H16" s="113">
        <v>436</v>
      </c>
      <c r="I16" s="113">
        <f t="shared" si="3"/>
        <v>436</v>
      </c>
      <c r="J16" s="116">
        <v>6</v>
      </c>
      <c r="K16" s="116">
        <v>31</v>
      </c>
      <c r="L16" s="112">
        <v>2</v>
      </c>
      <c r="M16" s="113">
        <v>399</v>
      </c>
      <c r="N16" s="113">
        <f t="shared" si="1"/>
        <v>798</v>
      </c>
      <c r="O16" s="116"/>
      <c r="P16" s="116"/>
      <c r="Q16" s="112"/>
      <c r="R16" s="113"/>
      <c r="S16" s="113">
        <f t="shared" si="2"/>
        <v>0</v>
      </c>
    </row>
    <row r="17" spans="1:19" x14ac:dyDescent="0.2">
      <c r="A17" s="336"/>
      <c r="B17" s="392"/>
      <c r="C17" s="16"/>
      <c r="D17" s="16"/>
      <c r="E17" s="399" t="s">
        <v>11</v>
      </c>
      <c r="F17" s="400">
        <f>SUM(F8:F16)</f>
        <v>27400</v>
      </c>
      <c r="G17" s="393"/>
      <c r="H17" s="395"/>
      <c r="I17" s="395">
        <f>SUM(I7:I16)</f>
        <v>7924</v>
      </c>
      <c r="J17" s="336"/>
      <c r="K17" s="336"/>
      <c r="L17" s="393"/>
      <c r="M17" s="395" t="s">
        <v>172</v>
      </c>
      <c r="N17" s="395">
        <f>SUM(N7:N16)</f>
        <v>15188</v>
      </c>
      <c r="O17" s="336"/>
      <c r="P17" s="336"/>
      <c r="Q17" s="393"/>
      <c r="R17" s="395" t="s">
        <v>172</v>
      </c>
      <c r="S17" s="395">
        <f>SUM(S7:S16)</f>
        <v>5547.98</v>
      </c>
    </row>
    <row r="18" spans="1:19" s="196" customFormat="1" ht="12.75" customHeight="1" x14ac:dyDescent="0.2">
      <c r="A18" s="116"/>
      <c r="B18" s="547" t="s">
        <v>328</v>
      </c>
      <c r="C18" s="548"/>
      <c r="D18" s="548"/>
      <c r="E18" s="548"/>
      <c r="F18" s="560"/>
      <c r="G18" s="78"/>
      <c r="H18" s="79"/>
      <c r="I18" s="84"/>
      <c r="J18" s="89"/>
      <c r="K18" s="89"/>
      <c r="L18" s="78"/>
      <c r="M18" s="84"/>
      <c r="N18" s="84"/>
      <c r="O18" s="89"/>
      <c r="P18" s="89"/>
      <c r="Q18" s="78"/>
      <c r="R18" s="84"/>
      <c r="S18" s="84"/>
    </row>
    <row r="19" spans="1:19" ht="15" x14ac:dyDescent="0.2">
      <c r="A19" s="116">
        <v>10</v>
      </c>
      <c r="B19" s="238" t="s">
        <v>329</v>
      </c>
      <c r="C19" s="67">
        <v>0</v>
      </c>
      <c r="D19" s="67">
        <v>1</v>
      </c>
      <c r="E19" s="151">
        <v>5600</v>
      </c>
      <c r="F19" s="152">
        <f t="shared" ref="F19:F29" si="4">D19*E19</f>
        <v>5600</v>
      </c>
      <c r="G19" s="112">
        <v>1</v>
      </c>
      <c r="H19" s="113">
        <v>1920</v>
      </c>
      <c r="I19" s="113">
        <f>G19*H19</f>
        <v>1920</v>
      </c>
      <c r="J19" s="116"/>
      <c r="K19" s="116"/>
      <c r="L19" s="112"/>
      <c r="M19" s="113"/>
      <c r="N19" s="113">
        <f t="shared" ref="N19:N29" si="5">L19*M19</f>
        <v>0</v>
      </c>
      <c r="O19" s="116"/>
      <c r="P19" s="116"/>
      <c r="Q19" s="112"/>
      <c r="R19" s="113"/>
      <c r="S19" s="113">
        <f t="shared" ref="S19:S29" si="6">Q19*R19</f>
        <v>0</v>
      </c>
    </row>
    <row r="20" spans="1:19" ht="15" x14ac:dyDescent="0.2">
      <c r="A20" s="116">
        <v>11</v>
      </c>
      <c r="B20" s="238" t="s">
        <v>330</v>
      </c>
      <c r="C20" s="67">
        <v>0</v>
      </c>
      <c r="D20" s="67">
        <v>1</v>
      </c>
      <c r="E20" s="151">
        <v>1200</v>
      </c>
      <c r="F20" s="152">
        <f t="shared" si="4"/>
        <v>1200</v>
      </c>
      <c r="G20" s="112">
        <v>1</v>
      </c>
      <c r="H20" s="113">
        <v>560</v>
      </c>
      <c r="I20" s="113">
        <f t="shared" ref="I20:I29" si="7">G20*H20</f>
        <v>560</v>
      </c>
      <c r="J20" s="116"/>
      <c r="K20" s="116"/>
      <c r="L20" s="112"/>
      <c r="M20" s="113"/>
      <c r="N20" s="113">
        <f t="shared" si="5"/>
        <v>0</v>
      </c>
      <c r="O20" s="116"/>
      <c r="P20" s="116"/>
      <c r="Q20" s="112"/>
      <c r="R20" s="113"/>
      <c r="S20" s="113">
        <f t="shared" si="6"/>
        <v>0</v>
      </c>
    </row>
    <row r="21" spans="1:19" x14ac:dyDescent="0.2">
      <c r="A21" s="116">
        <v>12</v>
      </c>
      <c r="B21" s="232" t="s">
        <v>331</v>
      </c>
      <c r="C21" s="10"/>
      <c r="D21" s="10">
        <v>1</v>
      </c>
      <c r="E21" s="153">
        <v>3500</v>
      </c>
      <c r="F21" s="152">
        <f t="shared" si="4"/>
        <v>3500</v>
      </c>
      <c r="G21" s="112"/>
      <c r="H21" s="113"/>
      <c r="I21" s="113">
        <f t="shared" si="7"/>
        <v>0</v>
      </c>
      <c r="J21" s="116"/>
      <c r="K21" s="116"/>
      <c r="L21" s="112"/>
      <c r="M21" s="113"/>
      <c r="N21" s="113">
        <f t="shared" si="5"/>
        <v>0</v>
      </c>
      <c r="O21" s="116">
        <v>62015</v>
      </c>
      <c r="P21" s="112">
        <v>44</v>
      </c>
      <c r="Q21" s="269">
        <v>1</v>
      </c>
      <c r="R21" s="270">
        <v>1249</v>
      </c>
      <c r="S21" s="113">
        <f t="shared" si="6"/>
        <v>1249</v>
      </c>
    </row>
    <row r="22" spans="1:19" x14ac:dyDescent="0.2">
      <c r="A22" s="116">
        <v>13</v>
      </c>
      <c r="B22" s="232" t="s">
        <v>332</v>
      </c>
      <c r="C22" s="10">
        <v>0</v>
      </c>
      <c r="D22" s="10">
        <v>1</v>
      </c>
      <c r="E22" s="153">
        <v>3000</v>
      </c>
      <c r="F22" s="152">
        <f t="shared" si="4"/>
        <v>3000</v>
      </c>
      <c r="G22" s="112"/>
      <c r="H22" s="113"/>
      <c r="I22" s="113">
        <f t="shared" si="7"/>
        <v>0</v>
      </c>
      <c r="J22" s="116">
        <v>6</v>
      </c>
      <c r="K22" s="116">
        <v>3</v>
      </c>
      <c r="L22" s="112">
        <v>1</v>
      </c>
      <c r="M22" s="113">
        <v>2870</v>
      </c>
      <c r="N22" s="113">
        <f t="shared" si="5"/>
        <v>2870</v>
      </c>
      <c r="O22" s="116"/>
      <c r="P22" s="116"/>
      <c r="Q22" s="112"/>
      <c r="R22" s="113"/>
      <c r="S22" s="113">
        <f t="shared" si="6"/>
        <v>0</v>
      </c>
    </row>
    <row r="23" spans="1:19" x14ac:dyDescent="0.2">
      <c r="A23" s="116" t="s">
        <v>270</v>
      </c>
      <c r="B23" s="232" t="s">
        <v>274</v>
      </c>
      <c r="C23" s="10"/>
      <c r="D23" s="10"/>
      <c r="E23" s="153"/>
      <c r="F23" s="152"/>
      <c r="G23" s="112"/>
      <c r="H23" s="113"/>
      <c r="I23" s="113"/>
      <c r="J23" s="116"/>
      <c r="K23" s="116"/>
      <c r="L23" s="112"/>
      <c r="M23" s="113"/>
      <c r="N23" s="113"/>
      <c r="O23" s="116">
        <v>62015</v>
      </c>
      <c r="P23" s="112">
        <v>3</v>
      </c>
      <c r="Q23" s="269">
        <v>1</v>
      </c>
      <c r="R23" s="270">
        <v>2870</v>
      </c>
      <c r="S23" s="113">
        <f t="shared" si="6"/>
        <v>2870</v>
      </c>
    </row>
    <row r="24" spans="1:19" x14ac:dyDescent="0.2">
      <c r="A24" s="116">
        <v>14</v>
      </c>
      <c r="B24" s="232" t="s">
        <v>333</v>
      </c>
      <c r="C24" s="10">
        <v>0</v>
      </c>
      <c r="D24" s="10">
        <v>1</v>
      </c>
      <c r="E24" s="153">
        <v>1000</v>
      </c>
      <c r="F24" s="152">
        <f t="shared" si="4"/>
        <v>1000</v>
      </c>
      <c r="G24" s="112"/>
      <c r="H24" s="113"/>
      <c r="I24" s="113">
        <f t="shared" si="7"/>
        <v>0</v>
      </c>
      <c r="J24" s="116">
        <v>6</v>
      </c>
      <c r="K24" s="116">
        <v>48</v>
      </c>
      <c r="L24" s="112">
        <v>1</v>
      </c>
      <c r="M24" s="113">
        <v>6177.67</v>
      </c>
      <c r="N24" s="113">
        <f t="shared" si="5"/>
        <v>6177.67</v>
      </c>
      <c r="O24" s="116"/>
      <c r="P24" s="116"/>
      <c r="Q24" s="112"/>
      <c r="R24" s="113"/>
      <c r="S24" s="113">
        <f t="shared" si="6"/>
        <v>0</v>
      </c>
    </row>
    <row r="25" spans="1:19" x14ac:dyDescent="0.2">
      <c r="A25" s="116">
        <v>15</v>
      </c>
      <c r="B25" s="232" t="s">
        <v>334</v>
      </c>
      <c r="C25" s="10">
        <v>0</v>
      </c>
      <c r="D25" s="10">
        <v>2</v>
      </c>
      <c r="E25" s="153">
        <v>300</v>
      </c>
      <c r="F25" s="152">
        <f t="shared" si="4"/>
        <v>600</v>
      </c>
      <c r="G25" s="112"/>
      <c r="H25" s="113"/>
      <c r="I25" s="113">
        <f t="shared" si="7"/>
        <v>0</v>
      </c>
      <c r="J25" s="116"/>
      <c r="K25" s="116"/>
      <c r="L25" s="112"/>
      <c r="M25" s="113"/>
      <c r="N25" s="113">
        <f t="shared" si="5"/>
        <v>0</v>
      </c>
      <c r="O25" s="116"/>
      <c r="P25" s="116"/>
      <c r="Q25" s="112"/>
      <c r="R25" s="113"/>
      <c r="S25" s="113">
        <f t="shared" si="6"/>
        <v>0</v>
      </c>
    </row>
    <row r="26" spans="1:19" x14ac:dyDescent="0.2">
      <c r="A26" s="116" t="s">
        <v>270</v>
      </c>
      <c r="B26" s="232" t="s">
        <v>275</v>
      </c>
      <c r="C26" s="10"/>
      <c r="D26" s="10"/>
      <c r="E26" s="153"/>
      <c r="F26" s="152"/>
      <c r="G26" s="112"/>
      <c r="H26" s="113"/>
      <c r="I26" s="113"/>
      <c r="J26" s="116"/>
      <c r="K26" s="116"/>
      <c r="L26" s="112"/>
      <c r="M26" s="113"/>
      <c r="N26" s="113"/>
      <c r="O26" s="116">
        <v>72015</v>
      </c>
      <c r="P26" s="112">
        <v>22</v>
      </c>
      <c r="Q26" s="269">
        <v>1</v>
      </c>
      <c r="R26" s="270">
        <v>10100</v>
      </c>
      <c r="S26" s="113">
        <f t="shared" si="6"/>
        <v>10100</v>
      </c>
    </row>
    <row r="27" spans="1:19" x14ac:dyDescent="0.2">
      <c r="A27" s="116">
        <v>16</v>
      </c>
      <c r="B27" s="232" t="s">
        <v>335</v>
      </c>
      <c r="C27" s="10">
        <v>0</v>
      </c>
      <c r="D27" s="10">
        <v>1</v>
      </c>
      <c r="E27" s="153">
        <v>1675</v>
      </c>
      <c r="F27" s="152">
        <f t="shared" si="4"/>
        <v>1675</v>
      </c>
      <c r="G27" s="112"/>
      <c r="H27" s="113"/>
      <c r="I27" s="113">
        <f t="shared" si="7"/>
        <v>0</v>
      </c>
      <c r="J27" s="116">
        <v>6</v>
      </c>
      <c r="K27" s="116">
        <v>9</v>
      </c>
      <c r="L27" s="112">
        <v>1</v>
      </c>
      <c r="M27" s="113">
        <v>1129.9000000000001</v>
      </c>
      <c r="N27" s="113">
        <f t="shared" si="5"/>
        <v>1129.9000000000001</v>
      </c>
      <c r="O27" s="116">
        <v>62015</v>
      </c>
      <c r="P27" s="116">
        <v>9</v>
      </c>
      <c r="Q27" s="112">
        <v>1</v>
      </c>
      <c r="R27" s="113">
        <v>1129.9000000000001</v>
      </c>
      <c r="S27" s="113">
        <f t="shared" si="6"/>
        <v>1129.9000000000001</v>
      </c>
    </row>
    <row r="28" spans="1:19" x14ac:dyDescent="0.2">
      <c r="A28" s="116">
        <v>17</v>
      </c>
      <c r="B28" s="232" t="s">
        <v>336</v>
      </c>
      <c r="C28" s="10">
        <v>0</v>
      </c>
      <c r="D28" s="10">
        <v>1</v>
      </c>
      <c r="E28" s="153">
        <v>800</v>
      </c>
      <c r="F28" s="152">
        <f t="shared" si="4"/>
        <v>800</v>
      </c>
      <c r="G28" s="112"/>
      <c r="H28" s="113"/>
      <c r="I28" s="113">
        <f t="shared" si="7"/>
        <v>0</v>
      </c>
      <c r="J28" s="116">
        <v>6</v>
      </c>
      <c r="K28" s="116">
        <v>31</v>
      </c>
      <c r="L28" s="112">
        <v>1</v>
      </c>
      <c r="M28" s="113">
        <v>399</v>
      </c>
      <c r="N28" s="113">
        <f t="shared" si="5"/>
        <v>399</v>
      </c>
      <c r="O28" s="116"/>
      <c r="P28" s="116"/>
      <c r="Q28" s="112"/>
      <c r="R28" s="113"/>
      <c r="S28" s="113">
        <f t="shared" si="6"/>
        <v>0</v>
      </c>
    </row>
    <row r="29" spans="1:19" x14ac:dyDescent="0.2">
      <c r="A29" s="116">
        <v>18</v>
      </c>
      <c r="B29" s="239" t="s">
        <v>337</v>
      </c>
      <c r="C29" s="73">
        <v>0</v>
      </c>
      <c r="D29" s="73">
        <v>1</v>
      </c>
      <c r="E29" s="154">
        <v>10000</v>
      </c>
      <c r="F29" s="155">
        <f t="shared" si="4"/>
        <v>10000</v>
      </c>
      <c r="G29" s="388">
        <v>1</v>
      </c>
      <c r="H29" s="113">
        <v>6048</v>
      </c>
      <c r="I29" s="113">
        <f t="shared" si="7"/>
        <v>6048</v>
      </c>
      <c r="J29" s="116" t="s">
        <v>338</v>
      </c>
      <c r="K29" s="116"/>
      <c r="L29" s="112"/>
      <c r="M29" s="113"/>
      <c r="N29" s="113">
        <f t="shared" si="5"/>
        <v>0</v>
      </c>
      <c r="O29" s="116"/>
      <c r="P29" s="116"/>
      <c r="Q29" s="112"/>
      <c r="R29" s="113"/>
      <c r="S29" s="113">
        <f t="shared" si="6"/>
        <v>0</v>
      </c>
    </row>
    <row r="30" spans="1:19" x14ac:dyDescent="0.2">
      <c r="A30" s="336"/>
      <c r="B30" s="401"/>
      <c r="C30" s="402"/>
      <c r="D30" s="402"/>
      <c r="E30" s="403" t="s">
        <v>11</v>
      </c>
      <c r="F30" s="403">
        <f>SUM(F19:F29)</f>
        <v>27375</v>
      </c>
      <c r="G30" s="393"/>
      <c r="H30" s="394"/>
      <c r="I30" s="395">
        <f>SUM(I19:I29)</f>
        <v>8528</v>
      </c>
      <c r="J30" s="336"/>
      <c r="K30" s="336"/>
      <c r="L30" s="393"/>
      <c r="M30" s="395" t="s">
        <v>172</v>
      </c>
      <c r="N30" s="395">
        <f>SUM(N19:N29)</f>
        <v>10576.57</v>
      </c>
      <c r="O30" s="336"/>
      <c r="P30" s="336"/>
      <c r="Q30" s="393"/>
      <c r="R30" s="395" t="s">
        <v>172</v>
      </c>
      <c r="S30" s="395">
        <f>SUM(S19:S29)</f>
        <v>15348.9</v>
      </c>
    </row>
    <row r="31" spans="1:19" s="196" customFormat="1" ht="12.75" customHeight="1" x14ac:dyDescent="0.2">
      <c r="A31" s="116"/>
      <c r="B31" s="580" t="s">
        <v>24</v>
      </c>
      <c r="C31" s="581"/>
      <c r="D31" s="581"/>
      <c r="E31" s="581"/>
      <c r="F31" s="581"/>
      <c r="G31" s="581"/>
      <c r="H31" s="114"/>
      <c r="I31" s="115"/>
      <c r="J31" s="89"/>
      <c r="K31" s="89"/>
      <c r="L31" s="78"/>
      <c r="M31" s="84"/>
      <c r="N31" s="84"/>
      <c r="O31" s="89"/>
      <c r="P31" s="89"/>
      <c r="Q31" s="78"/>
      <c r="R31" s="84"/>
      <c r="S31" s="84"/>
    </row>
    <row r="32" spans="1:19" ht="12.75" customHeight="1" x14ac:dyDescent="0.2">
      <c r="A32" s="116">
        <v>19</v>
      </c>
      <c r="B32" s="240" t="s">
        <v>25</v>
      </c>
      <c r="C32" s="116">
        <v>0</v>
      </c>
      <c r="D32" s="116">
        <v>1</v>
      </c>
      <c r="E32" s="321">
        <v>940</v>
      </c>
      <c r="F32" s="321">
        <f>D32*E32</f>
        <v>940</v>
      </c>
      <c r="G32" s="112"/>
      <c r="H32" s="113"/>
      <c r="I32" s="113">
        <f>G32*H32</f>
        <v>0</v>
      </c>
      <c r="J32" s="116"/>
      <c r="K32" s="116"/>
      <c r="L32" s="112"/>
      <c r="M32" s="113"/>
      <c r="N32" s="113">
        <f>L32*M32</f>
        <v>0</v>
      </c>
      <c r="O32" s="116"/>
      <c r="P32" s="116"/>
      <c r="Q32" s="112"/>
      <c r="R32" s="113"/>
      <c r="S32" s="113">
        <f>Q32*R32</f>
        <v>0</v>
      </c>
    </row>
    <row r="33" spans="1:19" ht="12.75" customHeight="1" x14ac:dyDescent="0.2">
      <c r="A33" s="116">
        <v>20</v>
      </c>
      <c r="B33" s="240" t="s">
        <v>26</v>
      </c>
      <c r="C33" s="116">
        <v>0</v>
      </c>
      <c r="D33" s="116">
        <v>1</v>
      </c>
      <c r="E33" s="321">
        <v>7500</v>
      </c>
      <c r="F33" s="321">
        <f>D33*E33</f>
        <v>7500</v>
      </c>
      <c r="G33" s="112">
        <v>1</v>
      </c>
      <c r="H33" s="113">
        <v>4500</v>
      </c>
      <c r="I33" s="113">
        <f>G33*H33</f>
        <v>4500</v>
      </c>
      <c r="J33" s="116"/>
      <c r="K33" s="116"/>
      <c r="L33" s="112"/>
      <c r="M33" s="113"/>
      <c r="N33" s="113">
        <f>L33*M33</f>
        <v>0</v>
      </c>
      <c r="O33" s="116"/>
      <c r="P33" s="116"/>
      <c r="Q33" s="112"/>
      <c r="R33" s="113"/>
      <c r="S33" s="113">
        <f>Q33*R33</f>
        <v>0</v>
      </c>
    </row>
    <row r="34" spans="1:19" ht="12.75" customHeight="1" x14ac:dyDescent="0.2">
      <c r="A34" s="116">
        <v>21</v>
      </c>
      <c r="B34" s="240" t="s">
        <v>27</v>
      </c>
      <c r="C34" s="116">
        <v>0</v>
      </c>
      <c r="D34" s="116">
        <v>1</v>
      </c>
      <c r="E34" s="321">
        <v>3400</v>
      </c>
      <c r="F34" s="321">
        <f>D34*E34</f>
        <v>3400</v>
      </c>
      <c r="G34" s="112"/>
      <c r="H34" s="113"/>
      <c r="I34" s="113">
        <f>G34*H34</f>
        <v>0</v>
      </c>
      <c r="J34" s="116"/>
      <c r="K34" s="116"/>
      <c r="L34" s="112"/>
      <c r="M34" s="113"/>
      <c r="N34" s="113">
        <f>L34*M34</f>
        <v>0</v>
      </c>
      <c r="O34" s="116"/>
      <c r="P34" s="116"/>
      <c r="Q34" s="112"/>
      <c r="R34" s="113"/>
      <c r="S34" s="113">
        <f>Q34*R34</f>
        <v>0</v>
      </c>
    </row>
    <row r="35" spans="1:19" ht="12.75" customHeight="1" x14ac:dyDescent="0.2">
      <c r="A35" s="116">
        <v>22</v>
      </c>
      <c r="B35" s="240" t="s">
        <v>28</v>
      </c>
      <c r="C35" s="116">
        <v>0</v>
      </c>
      <c r="D35" s="116">
        <v>1</v>
      </c>
      <c r="E35" s="321">
        <v>1325</v>
      </c>
      <c r="F35" s="321">
        <f>D35*E35</f>
        <v>1325</v>
      </c>
      <c r="G35" s="112"/>
      <c r="H35" s="113"/>
      <c r="I35" s="113">
        <f>G35*H35</f>
        <v>0</v>
      </c>
      <c r="J35" s="116"/>
      <c r="K35" s="116"/>
      <c r="L35" s="112"/>
      <c r="M35" s="113"/>
      <c r="N35" s="113">
        <f>L35*M35</f>
        <v>0</v>
      </c>
      <c r="O35" s="116"/>
      <c r="P35" s="116"/>
      <c r="Q35" s="112"/>
      <c r="R35" s="113"/>
      <c r="S35" s="113">
        <f>Q35*R35</f>
        <v>0</v>
      </c>
    </row>
    <row r="36" spans="1:19" ht="12.75" customHeight="1" x14ac:dyDescent="0.2">
      <c r="A36" s="116">
        <v>23</v>
      </c>
      <c r="B36" s="241" t="s">
        <v>29</v>
      </c>
      <c r="C36" s="117">
        <v>0</v>
      </c>
      <c r="D36" s="117">
        <v>5</v>
      </c>
      <c r="E36" s="408">
        <v>3600</v>
      </c>
      <c r="F36" s="321">
        <f>D36*E36</f>
        <v>18000</v>
      </c>
      <c r="G36" s="112"/>
      <c r="H36" s="113"/>
      <c r="I36" s="113">
        <f>G36*H36</f>
        <v>0</v>
      </c>
      <c r="J36" s="116"/>
      <c r="K36" s="116"/>
      <c r="L36" s="112"/>
      <c r="M36" s="113"/>
      <c r="N36" s="113">
        <f>L36*M36</f>
        <v>0</v>
      </c>
      <c r="O36" s="116">
        <v>62015</v>
      </c>
      <c r="P36" s="116">
        <v>43</v>
      </c>
      <c r="Q36" s="112">
        <v>2</v>
      </c>
      <c r="R36" s="113">
        <v>3690</v>
      </c>
      <c r="S36" s="113">
        <f>Q36*R36</f>
        <v>7380</v>
      </c>
    </row>
    <row r="37" spans="1:19" ht="12.75" customHeight="1" x14ac:dyDescent="0.2">
      <c r="A37" s="336"/>
      <c r="B37" s="404"/>
      <c r="C37" s="405"/>
      <c r="D37" s="405"/>
      <c r="E37" s="409" t="s">
        <v>11</v>
      </c>
      <c r="F37" s="410">
        <f>SUM(F32:F36)</f>
        <v>31165</v>
      </c>
      <c r="G37" s="406"/>
      <c r="H37" s="407" t="s">
        <v>11</v>
      </c>
      <c r="I37" s="407">
        <f>SUM(I32:I36)</f>
        <v>4500</v>
      </c>
      <c r="J37" s="336"/>
      <c r="K37" s="336"/>
      <c r="L37" s="393"/>
      <c r="M37" s="395" t="s">
        <v>172</v>
      </c>
      <c r="N37" s="395">
        <f>SUM(N32:N36)</f>
        <v>0</v>
      </c>
      <c r="O37" s="336"/>
      <c r="P37" s="336"/>
      <c r="Q37" s="393"/>
      <c r="R37" s="395" t="s">
        <v>172</v>
      </c>
      <c r="S37" s="395">
        <f>SUM(S32:S36)</f>
        <v>7380</v>
      </c>
    </row>
    <row r="38" spans="1:19" s="196" customFormat="1" ht="12.75" customHeight="1" x14ac:dyDescent="0.2">
      <c r="A38" s="116"/>
      <c r="B38" s="579" t="s">
        <v>339</v>
      </c>
      <c r="C38" s="579"/>
      <c r="D38" s="579"/>
      <c r="E38" s="579"/>
      <c r="F38" s="579"/>
      <c r="G38" s="579"/>
      <c r="H38" s="111"/>
      <c r="I38" s="84"/>
      <c r="J38" s="89"/>
      <c r="K38" s="89"/>
      <c r="L38" s="78"/>
      <c r="M38" s="84"/>
      <c r="N38" s="84"/>
      <c r="O38" s="89"/>
      <c r="P38" s="89"/>
      <c r="Q38" s="78"/>
      <c r="R38" s="84"/>
      <c r="S38" s="84"/>
    </row>
    <row r="39" spans="1:19" x14ac:dyDescent="0.2">
      <c r="A39" s="116">
        <v>24</v>
      </c>
      <c r="B39" s="232" t="s">
        <v>340</v>
      </c>
      <c r="C39" s="10">
        <v>0</v>
      </c>
      <c r="D39" s="10">
        <v>8</v>
      </c>
      <c r="E39" s="411">
        <v>8000</v>
      </c>
      <c r="F39" s="412">
        <f>D39*E39</f>
        <v>64000</v>
      </c>
      <c r="G39" s="112">
        <v>8</v>
      </c>
      <c r="H39" s="113">
        <v>3990</v>
      </c>
      <c r="I39" s="113">
        <f>G39*H39</f>
        <v>31920</v>
      </c>
      <c r="J39" s="116"/>
      <c r="K39" s="116"/>
      <c r="L39" s="112"/>
      <c r="M39" s="113"/>
      <c r="N39" s="113">
        <f>L39*M39</f>
        <v>0</v>
      </c>
      <c r="O39" s="116"/>
      <c r="P39" s="116"/>
      <c r="Q39" s="112"/>
      <c r="R39" s="113"/>
      <c r="S39" s="113">
        <f>Q39*R39</f>
        <v>0</v>
      </c>
    </row>
    <row r="40" spans="1:19" x14ac:dyDescent="0.2">
      <c r="A40" s="336"/>
      <c r="B40" s="392"/>
      <c r="C40" s="16"/>
      <c r="D40" s="16"/>
      <c r="E40" s="399" t="s">
        <v>11</v>
      </c>
      <c r="F40" s="400">
        <f>SUM(F39)</f>
        <v>64000</v>
      </c>
      <c r="G40" s="393"/>
      <c r="H40" s="395"/>
      <c r="I40" s="395">
        <f>SUM(I39)</f>
        <v>31920</v>
      </c>
      <c r="J40" s="336"/>
      <c r="K40" s="336"/>
      <c r="L40" s="393"/>
      <c r="M40" s="395" t="s">
        <v>172</v>
      </c>
      <c r="N40" s="395">
        <f>SUM(N39)</f>
        <v>0</v>
      </c>
      <c r="O40" s="336"/>
      <c r="P40" s="336"/>
      <c r="Q40" s="393"/>
      <c r="R40" s="395" t="s">
        <v>172</v>
      </c>
      <c r="S40" s="395">
        <f>SUM(S39)</f>
        <v>0</v>
      </c>
    </row>
    <row r="41" spans="1:19" s="196" customFormat="1" x14ac:dyDescent="0.2">
      <c r="A41" s="116"/>
      <c r="B41" s="558" t="s">
        <v>229</v>
      </c>
      <c r="C41" s="558"/>
      <c r="D41" s="558"/>
      <c r="E41" s="558"/>
      <c r="F41" s="578"/>
      <c r="G41" s="78"/>
      <c r="H41" s="79"/>
      <c r="I41" s="84"/>
      <c r="J41" s="89"/>
      <c r="K41" s="89"/>
      <c r="L41" s="78"/>
      <c r="M41" s="84"/>
      <c r="N41" s="84"/>
      <c r="O41" s="89"/>
      <c r="P41" s="89"/>
      <c r="Q41" s="78"/>
      <c r="R41" s="84"/>
      <c r="S41" s="84"/>
    </row>
    <row r="42" spans="1:19" ht="14.25" x14ac:dyDescent="0.2">
      <c r="A42" s="116">
        <v>25</v>
      </c>
      <c r="B42" s="242" t="s">
        <v>230</v>
      </c>
      <c r="C42" s="150">
        <v>0</v>
      </c>
      <c r="D42" s="150">
        <v>1</v>
      </c>
      <c r="E42" s="413">
        <v>59.84</v>
      </c>
      <c r="F42" s="413">
        <f>D42*E42</f>
        <v>59.84</v>
      </c>
      <c r="G42" s="112"/>
      <c r="H42" s="387"/>
      <c r="I42" s="113"/>
      <c r="J42" s="116"/>
      <c r="K42" s="116"/>
      <c r="L42" s="112"/>
      <c r="M42" s="113"/>
      <c r="N42" s="113"/>
      <c r="O42" s="116"/>
      <c r="P42" s="116"/>
      <c r="Q42" s="112"/>
      <c r="R42" s="113"/>
      <c r="S42" s="113">
        <f>R42*Q42</f>
        <v>0</v>
      </c>
    </row>
    <row r="43" spans="1:19" ht="14.25" x14ac:dyDescent="0.2">
      <c r="A43" s="116">
        <v>26</v>
      </c>
      <c r="B43" s="242" t="s">
        <v>231</v>
      </c>
      <c r="C43" s="150">
        <v>0</v>
      </c>
      <c r="D43" s="150">
        <v>1</v>
      </c>
      <c r="E43" s="413">
        <v>30.22</v>
      </c>
      <c r="F43" s="413">
        <f t="shared" ref="F43:F53" si="8">D43*E43</f>
        <v>30.22</v>
      </c>
      <c r="G43" s="112"/>
      <c r="H43" s="387"/>
      <c r="I43" s="113"/>
      <c r="J43" s="116"/>
      <c r="K43" s="116"/>
      <c r="L43" s="112"/>
      <c r="M43" s="113"/>
      <c r="N43" s="113"/>
      <c r="O43" s="116"/>
      <c r="P43" s="116"/>
      <c r="Q43" s="112"/>
      <c r="R43" s="113"/>
      <c r="S43" s="113">
        <f t="shared" ref="S43:S53" si="9">R43*Q43</f>
        <v>0</v>
      </c>
    </row>
    <row r="44" spans="1:19" ht="14.25" x14ac:dyDescent="0.2">
      <c r="A44" s="116">
        <v>27</v>
      </c>
      <c r="B44" s="242" t="s">
        <v>232</v>
      </c>
      <c r="C44" s="150">
        <v>0</v>
      </c>
      <c r="D44" s="150">
        <v>2</v>
      </c>
      <c r="E44" s="413">
        <v>2390</v>
      </c>
      <c r="F44" s="413">
        <f t="shared" si="8"/>
        <v>4780</v>
      </c>
      <c r="G44" s="112"/>
      <c r="H44" s="387"/>
      <c r="I44" s="113"/>
      <c r="J44" s="116"/>
      <c r="K44" s="116"/>
      <c r="L44" s="112"/>
      <c r="M44" s="113"/>
      <c r="N44" s="113"/>
      <c r="O44" s="116"/>
      <c r="P44" s="116"/>
      <c r="Q44" s="112"/>
      <c r="R44" s="113"/>
      <c r="S44" s="113">
        <f t="shared" si="9"/>
        <v>0</v>
      </c>
    </row>
    <row r="45" spans="1:19" ht="14.25" x14ac:dyDescent="0.2">
      <c r="A45" s="116">
        <v>28</v>
      </c>
      <c r="B45" s="242" t="s">
        <v>233</v>
      </c>
      <c r="C45" s="150">
        <v>0</v>
      </c>
      <c r="D45" s="150">
        <v>1</v>
      </c>
      <c r="E45" s="413">
        <v>2250</v>
      </c>
      <c r="F45" s="413">
        <f t="shared" si="8"/>
        <v>2250</v>
      </c>
      <c r="G45" s="112"/>
      <c r="H45" s="387"/>
      <c r="I45" s="113"/>
      <c r="J45" s="116"/>
      <c r="K45" s="116"/>
      <c r="L45" s="112"/>
      <c r="M45" s="113"/>
      <c r="N45" s="113"/>
      <c r="O45" s="116"/>
      <c r="P45" s="116"/>
      <c r="Q45" s="112"/>
      <c r="R45" s="113"/>
      <c r="S45" s="113">
        <f t="shared" si="9"/>
        <v>0</v>
      </c>
    </row>
    <row r="46" spans="1:19" ht="14.25" x14ac:dyDescent="0.2">
      <c r="A46" s="116" t="s">
        <v>270</v>
      </c>
      <c r="B46" s="242" t="s">
        <v>277</v>
      </c>
      <c r="C46" s="150"/>
      <c r="D46" s="150"/>
      <c r="E46" s="413"/>
      <c r="F46" s="413"/>
      <c r="G46" s="112"/>
      <c r="H46" s="387"/>
      <c r="I46" s="113"/>
      <c r="J46" s="116"/>
      <c r="K46" s="116"/>
      <c r="L46" s="112"/>
      <c r="M46" s="113"/>
      <c r="N46" s="113"/>
      <c r="O46" s="100">
        <v>72015</v>
      </c>
      <c r="P46" s="277">
        <v>18</v>
      </c>
      <c r="Q46" s="278">
        <v>1</v>
      </c>
      <c r="R46" s="279">
        <v>1861</v>
      </c>
      <c r="S46" s="113">
        <f t="shared" si="9"/>
        <v>1861</v>
      </c>
    </row>
    <row r="47" spans="1:19" ht="14.25" x14ac:dyDescent="0.2">
      <c r="A47" s="116">
        <v>29</v>
      </c>
      <c r="B47" s="242" t="s">
        <v>234</v>
      </c>
      <c r="C47" s="150">
        <v>0</v>
      </c>
      <c r="D47" s="150">
        <v>1</v>
      </c>
      <c r="E47" s="413">
        <v>5998</v>
      </c>
      <c r="F47" s="413">
        <f t="shared" si="8"/>
        <v>5998</v>
      </c>
      <c r="G47" s="112"/>
      <c r="H47" s="387"/>
      <c r="I47" s="113"/>
      <c r="J47" s="116"/>
      <c r="K47" s="116"/>
      <c r="L47" s="112"/>
      <c r="M47" s="113"/>
      <c r="N47" s="113"/>
      <c r="O47" s="116"/>
      <c r="P47" s="116"/>
      <c r="Q47" s="112"/>
      <c r="R47" s="113"/>
      <c r="S47" s="113">
        <f t="shared" si="9"/>
        <v>0</v>
      </c>
    </row>
    <row r="48" spans="1:19" ht="14.25" x14ac:dyDescent="0.2">
      <c r="A48" s="116">
        <v>30</v>
      </c>
      <c r="B48" s="242" t="s">
        <v>235</v>
      </c>
      <c r="C48" s="150">
        <v>0</v>
      </c>
      <c r="D48" s="150">
        <v>1</v>
      </c>
      <c r="E48" s="413">
        <v>16890</v>
      </c>
      <c r="F48" s="413">
        <f t="shared" si="8"/>
        <v>16890</v>
      </c>
      <c r="G48" s="112"/>
      <c r="H48" s="387"/>
      <c r="I48" s="113"/>
      <c r="J48" s="116"/>
      <c r="K48" s="116"/>
      <c r="L48" s="112"/>
      <c r="M48" s="113"/>
      <c r="N48" s="113"/>
      <c r="O48" s="116"/>
      <c r="P48" s="116"/>
      <c r="Q48" s="112"/>
      <c r="R48" s="113"/>
      <c r="S48" s="113">
        <f t="shared" si="9"/>
        <v>0</v>
      </c>
    </row>
    <row r="49" spans="1:19" ht="14.25" x14ac:dyDescent="0.2">
      <c r="A49" s="116">
        <v>31</v>
      </c>
      <c r="B49" s="242" t="s">
        <v>236</v>
      </c>
      <c r="C49" s="150">
        <v>0</v>
      </c>
      <c r="D49" s="150">
        <v>1</v>
      </c>
      <c r="E49" s="414">
        <v>449.9</v>
      </c>
      <c r="F49" s="413">
        <f t="shared" si="8"/>
        <v>449.9</v>
      </c>
      <c r="G49" s="112"/>
      <c r="H49" s="387"/>
      <c r="I49" s="113"/>
      <c r="J49" s="116"/>
      <c r="K49" s="116"/>
      <c r="L49" s="112"/>
      <c r="M49" s="113"/>
      <c r="N49" s="113"/>
      <c r="O49" s="116"/>
      <c r="P49" s="116"/>
      <c r="Q49" s="112"/>
      <c r="R49" s="113"/>
      <c r="S49" s="113">
        <f t="shared" si="9"/>
        <v>0</v>
      </c>
    </row>
    <row r="50" spans="1:19" ht="28.5" x14ac:dyDescent="0.2">
      <c r="A50" s="116">
        <v>32</v>
      </c>
      <c r="B50" s="242" t="s">
        <v>237</v>
      </c>
      <c r="C50" s="150">
        <v>0</v>
      </c>
      <c r="D50" s="150">
        <v>1</v>
      </c>
      <c r="E50" s="414">
        <v>1978</v>
      </c>
      <c r="F50" s="413">
        <f t="shared" si="8"/>
        <v>1978</v>
      </c>
      <c r="G50" s="112"/>
      <c r="H50" s="387"/>
      <c r="I50" s="113"/>
      <c r="J50" s="116"/>
      <c r="K50" s="116"/>
      <c r="L50" s="112"/>
      <c r="M50" s="113"/>
      <c r="N50" s="113"/>
      <c r="O50" s="116"/>
      <c r="P50" s="116"/>
      <c r="Q50" s="112"/>
      <c r="R50" s="113"/>
      <c r="S50" s="113">
        <f t="shared" si="9"/>
        <v>0</v>
      </c>
    </row>
    <row r="51" spans="1:19" ht="57" x14ac:dyDescent="0.2">
      <c r="A51" s="116">
        <v>33</v>
      </c>
      <c r="B51" s="242" t="s">
        <v>238</v>
      </c>
      <c r="C51" s="150">
        <v>0</v>
      </c>
      <c r="D51" s="150">
        <v>1</v>
      </c>
      <c r="E51" s="413">
        <v>1730</v>
      </c>
      <c r="F51" s="413">
        <f t="shared" si="8"/>
        <v>1730</v>
      </c>
      <c r="G51" s="112"/>
      <c r="H51" s="387"/>
      <c r="I51" s="113"/>
      <c r="J51" s="116"/>
      <c r="K51" s="116"/>
      <c r="L51" s="112"/>
      <c r="M51" s="113"/>
      <c r="N51" s="113"/>
      <c r="O51" s="116"/>
      <c r="P51" s="116"/>
      <c r="Q51" s="112"/>
      <c r="R51" s="113"/>
      <c r="S51" s="113">
        <f t="shared" si="9"/>
        <v>0</v>
      </c>
    </row>
    <row r="52" spans="1:19" ht="42.75" x14ac:dyDescent="0.2">
      <c r="A52" s="116">
        <v>34</v>
      </c>
      <c r="B52" s="243" t="s">
        <v>239</v>
      </c>
      <c r="C52" s="150">
        <v>0</v>
      </c>
      <c r="D52" s="150">
        <v>1</v>
      </c>
      <c r="E52" s="413">
        <v>389</v>
      </c>
      <c r="F52" s="413">
        <f t="shared" si="8"/>
        <v>389</v>
      </c>
      <c r="G52" s="112"/>
      <c r="H52" s="387"/>
      <c r="I52" s="113"/>
      <c r="J52" s="116"/>
      <c r="K52" s="116"/>
      <c r="L52" s="112"/>
      <c r="M52" s="113"/>
      <c r="N52" s="113"/>
      <c r="O52" s="116"/>
      <c r="P52" s="116"/>
      <c r="Q52" s="112"/>
      <c r="R52" s="113"/>
      <c r="S52" s="113">
        <f t="shared" si="9"/>
        <v>0</v>
      </c>
    </row>
    <row r="53" spans="1:19" ht="25.5" x14ac:dyDescent="0.2">
      <c r="A53" s="116">
        <v>35</v>
      </c>
      <c r="B53" s="232" t="s">
        <v>240</v>
      </c>
      <c r="C53" s="10">
        <v>0</v>
      </c>
      <c r="D53" s="10">
        <v>1</v>
      </c>
      <c r="E53" s="411">
        <v>3550</v>
      </c>
      <c r="F53" s="415">
        <f t="shared" si="8"/>
        <v>3550</v>
      </c>
      <c r="G53" s="112"/>
      <c r="H53" s="387"/>
      <c r="I53" s="113"/>
      <c r="J53" s="116"/>
      <c r="K53" s="116"/>
      <c r="L53" s="112"/>
      <c r="M53" s="113"/>
      <c r="N53" s="113"/>
      <c r="O53" s="116"/>
      <c r="P53" s="116"/>
      <c r="Q53" s="112"/>
      <c r="R53" s="113"/>
      <c r="S53" s="113">
        <f t="shared" si="9"/>
        <v>0</v>
      </c>
    </row>
    <row r="54" spans="1:19" x14ac:dyDescent="0.2">
      <c r="A54" s="336"/>
      <c r="B54" s="392"/>
      <c r="C54" s="16"/>
      <c r="D54" s="16"/>
      <c r="E54" s="399" t="s">
        <v>11</v>
      </c>
      <c r="F54" s="400">
        <f>SUM(F42:F53)</f>
        <v>38104.960000000006</v>
      </c>
      <c r="G54" s="393"/>
      <c r="H54" s="394"/>
      <c r="I54" s="395">
        <f>SUM(I42)</f>
        <v>0</v>
      </c>
      <c r="J54" s="336"/>
      <c r="K54" s="336"/>
      <c r="L54" s="393"/>
      <c r="M54" s="395" t="s">
        <v>172</v>
      </c>
      <c r="N54" s="395">
        <f>SUM(N42)</f>
        <v>0</v>
      </c>
      <c r="O54" s="336"/>
      <c r="P54" s="336"/>
      <c r="Q54" s="393"/>
      <c r="R54" s="395" t="s">
        <v>172</v>
      </c>
      <c r="S54" s="395">
        <f>SUM(S42:S53)</f>
        <v>1861</v>
      </c>
    </row>
    <row r="55" spans="1:19" s="196" customFormat="1" ht="12.75" customHeight="1" x14ac:dyDescent="0.2">
      <c r="A55" s="116"/>
      <c r="B55" s="558" t="s">
        <v>341</v>
      </c>
      <c r="C55" s="558"/>
      <c r="D55" s="558"/>
      <c r="E55" s="558"/>
      <c r="F55" s="578"/>
      <c r="G55" s="78"/>
      <c r="H55" s="79"/>
      <c r="I55" s="84"/>
      <c r="J55" s="89"/>
      <c r="K55" s="89"/>
      <c r="L55" s="78"/>
      <c r="M55" s="84"/>
      <c r="N55" s="84"/>
      <c r="O55" s="89"/>
      <c r="P55" s="89"/>
      <c r="Q55" s="78"/>
      <c r="R55" s="84"/>
      <c r="S55" s="84"/>
    </row>
    <row r="56" spans="1:19" x14ac:dyDescent="0.2">
      <c r="A56" s="116">
        <v>36</v>
      </c>
      <c r="B56" s="236" t="s">
        <v>342</v>
      </c>
      <c r="C56" s="74">
        <v>0</v>
      </c>
      <c r="D56" s="74">
        <v>40</v>
      </c>
      <c r="E56" s="416">
        <v>1500</v>
      </c>
      <c r="F56" s="417">
        <v>60000</v>
      </c>
      <c r="G56" s="112"/>
      <c r="H56" s="387"/>
      <c r="I56" s="113">
        <f>G56*H56</f>
        <v>0</v>
      </c>
      <c r="J56" s="116"/>
      <c r="K56" s="116"/>
      <c r="L56" s="112"/>
      <c r="M56" s="113"/>
      <c r="N56" s="113">
        <f>L56*M56</f>
        <v>0</v>
      </c>
      <c r="O56" s="116">
        <v>62015</v>
      </c>
      <c r="P56" s="112">
        <v>29</v>
      </c>
      <c r="Q56" s="269">
        <v>13</v>
      </c>
      <c r="R56" s="270">
        <v>3600</v>
      </c>
      <c r="S56" s="113">
        <f>Q56*R56</f>
        <v>46800</v>
      </c>
    </row>
    <row r="57" spans="1:19" x14ac:dyDescent="0.2">
      <c r="A57" s="336"/>
      <c r="B57" s="392"/>
      <c r="C57" s="16"/>
      <c r="D57" s="16"/>
      <c r="E57" s="399" t="s">
        <v>11</v>
      </c>
      <c r="F57" s="400">
        <f>SUM(F56)</f>
        <v>60000</v>
      </c>
      <c r="G57" s="393"/>
      <c r="H57" s="394"/>
      <c r="I57" s="395">
        <f>SUM(I56)</f>
        <v>0</v>
      </c>
      <c r="J57" s="336"/>
      <c r="K57" s="336"/>
      <c r="L57" s="393"/>
      <c r="M57" s="395" t="s">
        <v>172</v>
      </c>
      <c r="N57" s="395">
        <f>SUM(N56)</f>
        <v>0</v>
      </c>
      <c r="O57" s="336"/>
      <c r="P57" s="336"/>
      <c r="Q57" s="393"/>
      <c r="R57" s="395" t="s">
        <v>172</v>
      </c>
      <c r="S57" s="395">
        <f>SUM(S56)</f>
        <v>46800</v>
      </c>
    </row>
    <row r="58" spans="1:19" s="196" customFormat="1" ht="18" x14ac:dyDescent="0.25">
      <c r="A58" s="421"/>
      <c r="B58" s="422"/>
      <c r="C58" s="423"/>
      <c r="D58" s="418" t="s">
        <v>343</v>
      </c>
      <c r="E58" s="419"/>
      <c r="F58" s="420">
        <f>F17+F30+F37+F40+F54+F57</f>
        <v>248044.96000000002</v>
      </c>
      <c r="G58" s="363"/>
      <c r="H58" s="371" t="s">
        <v>262</v>
      </c>
      <c r="I58" s="371">
        <f>SUM(I57,I40,I37,I30,I17)</f>
        <v>52872</v>
      </c>
      <c r="J58" s="484"/>
      <c r="K58" s="484"/>
      <c r="L58" s="486"/>
      <c r="M58" s="369" t="s">
        <v>260</v>
      </c>
      <c r="N58" s="372">
        <f>SUM(N57,N40,N37,N30,N17)</f>
        <v>25764.57</v>
      </c>
      <c r="O58" s="485"/>
      <c r="P58" s="485"/>
      <c r="Q58" s="487"/>
      <c r="R58" s="370" t="s">
        <v>272</v>
      </c>
      <c r="S58" s="373">
        <f>SUM(S57,S54,S40,S37,S30,S17)</f>
        <v>76937.87999999999</v>
      </c>
    </row>
  </sheetData>
  <sheetProtection selectLockedCells="1" selectUnlockedCells="1"/>
  <mergeCells count="10">
    <mergeCell ref="B55:F55"/>
    <mergeCell ref="B41:F41"/>
    <mergeCell ref="B38:G38"/>
    <mergeCell ref="B31:G31"/>
    <mergeCell ref="B4:F4"/>
    <mergeCell ref="B6:F6"/>
    <mergeCell ref="B18:F18"/>
    <mergeCell ref="J5:N5"/>
    <mergeCell ref="G5:I5"/>
    <mergeCell ref="O5:S5"/>
  </mergeCells>
  <phoneticPr fontId="8" type="noConversion"/>
  <pageMargins left="0.74791666666666667" right="0.74791666666666667" top="0.98402777777777772" bottom="0.98402777777777772" header="0.51180555555555551" footer="0.51180555555555551"/>
  <pageSetup paperSize="9" scale="65"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49"/>
  <sheetViews>
    <sheetView topLeftCell="J47" workbookViewId="0">
      <selection activeCell="S49" sqref="S49"/>
    </sheetView>
  </sheetViews>
  <sheetFormatPr defaultRowHeight="12.75" x14ac:dyDescent="0.2"/>
  <cols>
    <col min="1" max="1" width="9.140625" style="122"/>
    <col min="2" max="2" width="25.85546875" customWidth="1"/>
    <col min="5" max="5" width="16.140625" customWidth="1"/>
    <col min="6" max="6" width="16.42578125" bestFit="1" customWidth="1"/>
    <col min="7" max="7" width="10.42578125" bestFit="1" customWidth="1"/>
    <col min="8" max="8" width="19.7109375" style="41" bestFit="1" customWidth="1"/>
    <col min="9" max="9" width="15.140625" style="41" bestFit="1" customWidth="1"/>
    <col min="13" max="13" width="19.7109375" bestFit="1" customWidth="1"/>
    <col min="14" max="14" width="19.5703125" bestFit="1" customWidth="1"/>
    <col min="15" max="15" width="11" bestFit="1" customWidth="1"/>
    <col min="18" max="18" width="19.7109375" bestFit="1" customWidth="1"/>
    <col min="19" max="19" width="16.42578125" bestFit="1" customWidth="1"/>
  </cols>
  <sheetData>
    <row r="4" spans="1:19" ht="12.75" customHeight="1" x14ac:dyDescent="0.2">
      <c r="B4" s="570" t="s">
        <v>344</v>
      </c>
      <c r="C4" s="570"/>
      <c r="D4" s="570"/>
      <c r="E4" s="570"/>
      <c r="F4" s="570"/>
    </row>
    <row r="5" spans="1:19" ht="29.25" thickBot="1" x14ac:dyDescent="0.25">
      <c r="B5" s="377" t="s">
        <v>383</v>
      </c>
      <c r="C5" s="355" t="s">
        <v>384</v>
      </c>
      <c r="D5" s="355" t="s">
        <v>385</v>
      </c>
      <c r="E5" s="431" t="s">
        <v>386</v>
      </c>
      <c r="F5" s="357" t="s">
        <v>387</v>
      </c>
      <c r="G5" s="574" t="s">
        <v>262</v>
      </c>
      <c r="H5" s="574"/>
      <c r="I5" s="574"/>
      <c r="J5" s="588" t="s">
        <v>260</v>
      </c>
      <c r="K5" s="588"/>
      <c r="L5" s="588"/>
      <c r="M5" s="588"/>
      <c r="N5" s="588"/>
      <c r="O5" s="587" t="s">
        <v>268</v>
      </c>
      <c r="P5" s="587"/>
      <c r="Q5" s="587"/>
      <c r="R5" s="587"/>
      <c r="S5" s="587"/>
    </row>
    <row r="6" spans="1:19" ht="38.25" x14ac:dyDescent="0.2">
      <c r="A6" s="424" t="s">
        <v>265</v>
      </c>
      <c r="B6" s="582" t="s">
        <v>345</v>
      </c>
      <c r="C6" s="582"/>
      <c r="D6" s="582"/>
      <c r="E6" s="582"/>
      <c r="F6" s="583"/>
      <c r="G6" s="198" t="s">
        <v>385</v>
      </c>
      <c r="H6" s="425" t="s">
        <v>160</v>
      </c>
      <c r="I6" s="425" t="s">
        <v>11</v>
      </c>
      <c r="J6" s="426" t="s">
        <v>222</v>
      </c>
      <c r="K6" s="430" t="s">
        <v>223</v>
      </c>
      <c r="L6" s="427" t="s">
        <v>385</v>
      </c>
      <c r="M6" s="428" t="s">
        <v>160</v>
      </c>
      <c r="N6" s="429" t="s">
        <v>11</v>
      </c>
      <c r="O6" s="426" t="s">
        <v>222</v>
      </c>
      <c r="P6" s="430" t="s">
        <v>223</v>
      </c>
      <c r="Q6" s="427" t="s">
        <v>385</v>
      </c>
      <c r="R6" s="428" t="s">
        <v>160</v>
      </c>
      <c r="S6" s="429" t="s">
        <v>11</v>
      </c>
    </row>
    <row r="7" spans="1:19" s="116" customFormat="1" x14ac:dyDescent="0.2">
      <c r="A7" s="116" t="s">
        <v>270</v>
      </c>
      <c r="B7" s="281" t="s">
        <v>276</v>
      </c>
      <c r="C7" s="280"/>
      <c r="D7" s="280"/>
      <c r="E7" s="280"/>
      <c r="F7" s="280"/>
      <c r="G7" s="164"/>
      <c r="H7" s="165"/>
      <c r="I7" s="165"/>
      <c r="J7" s="437"/>
      <c r="K7" s="438"/>
      <c r="L7" s="438"/>
      <c r="M7" s="439"/>
      <c r="N7" s="439"/>
      <c r="O7" s="440">
        <v>72015</v>
      </c>
      <c r="P7" s="441">
        <v>18</v>
      </c>
      <c r="Q7" s="442">
        <v>1</v>
      </c>
      <c r="R7" s="443">
        <v>1861</v>
      </c>
      <c r="S7" s="444">
        <f>Q7*R7</f>
        <v>1861</v>
      </c>
    </row>
    <row r="8" spans="1:19" ht="51" x14ac:dyDescent="0.2">
      <c r="A8" s="432">
        <v>1</v>
      </c>
      <c r="B8" s="273" t="s">
        <v>346</v>
      </c>
      <c r="C8" s="274">
        <v>0</v>
      </c>
      <c r="D8" s="274">
        <v>20</v>
      </c>
      <c r="E8" s="275">
        <v>3500</v>
      </c>
      <c r="F8" s="276">
        <f>D8*E8</f>
        <v>70000</v>
      </c>
      <c r="G8" s="440">
        <v>12</v>
      </c>
      <c r="H8" s="444">
        <v>3990</v>
      </c>
      <c r="I8" s="445">
        <f>G8*H8</f>
        <v>47880</v>
      </c>
      <c r="J8" s="440"/>
      <c r="K8" s="441"/>
      <c r="L8" s="441"/>
      <c r="M8" s="444"/>
      <c r="N8" s="444"/>
      <c r="O8" s="446">
        <v>62015</v>
      </c>
      <c r="P8" s="447">
        <v>29</v>
      </c>
      <c r="Q8" s="448">
        <v>10</v>
      </c>
      <c r="R8" s="449">
        <v>3600</v>
      </c>
      <c r="S8" s="444">
        <f>Q8*R8</f>
        <v>36000</v>
      </c>
    </row>
    <row r="9" spans="1:19" ht="76.5" x14ac:dyDescent="0.2">
      <c r="A9" s="116">
        <v>2</v>
      </c>
      <c r="B9" s="232" t="s">
        <v>347</v>
      </c>
      <c r="C9" s="68">
        <v>0</v>
      </c>
      <c r="D9" s="68">
        <v>2</v>
      </c>
      <c r="E9" s="69">
        <v>1500</v>
      </c>
      <c r="F9" s="93">
        <f>D9*E9</f>
        <v>3000</v>
      </c>
      <c r="G9" s="450"/>
      <c r="H9" s="451"/>
      <c r="I9" s="452">
        <f t="shared" ref="I9:I43" si="0">G9*H9</f>
        <v>0</v>
      </c>
      <c r="J9" s="453"/>
      <c r="K9" s="454"/>
      <c r="L9" s="454"/>
      <c r="M9" s="455"/>
      <c r="N9" s="455">
        <f>L9*M9</f>
        <v>0</v>
      </c>
      <c r="O9" s="453"/>
      <c r="P9" s="454"/>
      <c r="Q9" s="454"/>
      <c r="R9" s="455"/>
      <c r="S9" s="455">
        <f>Q9*R9</f>
        <v>0</v>
      </c>
    </row>
    <row r="10" spans="1:19" x14ac:dyDescent="0.2">
      <c r="A10" s="336"/>
      <c r="B10" s="392"/>
      <c r="C10" s="16"/>
      <c r="D10" s="16"/>
      <c r="E10" s="434" t="s">
        <v>11</v>
      </c>
      <c r="F10" s="435">
        <f>SUM(F8:F9)</f>
        <v>73000</v>
      </c>
      <c r="G10" s="336"/>
      <c r="H10" s="395"/>
      <c r="I10" s="436">
        <f>SUM(I8:I9)</f>
        <v>47880</v>
      </c>
      <c r="J10" s="395"/>
      <c r="K10" s="393"/>
      <c r="L10" s="393"/>
      <c r="M10" s="395" t="s">
        <v>172</v>
      </c>
      <c r="N10" s="395">
        <f>SUM(N8:N9)</f>
        <v>0</v>
      </c>
      <c r="O10" s="395"/>
      <c r="P10" s="393"/>
      <c r="Q10" s="393"/>
      <c r="R10" s="395" t="s">
        <v>172</v>
      </c>
      <c r="S10" s="395">
        <f>SUM(S7:S9)</f>
        <v>37861</v>
      </c>
    </row>
    <row r="11" spans="1:19" s="196" customFormat="1" ht="12.75" customHeight="1" x14ac:dyDescent="0.2">
      <c r="A11" s="433"/>
      <c r="B11" s="584" t="s">
        <v>348</v>
      </c>
      <c r="C11" s="585"/>
      <c r="D11" s="585"/>
      <c r="E11" s="585"/>
      <c r="F11" s="586"/>
      <c r="G11" s="282"/>
      <c r="H11" s="115"/>
      <c r="I11" s="272"/>
      <c r="J11" s="272"/>
      <c r="K11" s="283"/>
      <c r="L11" s="271"/>
      <c r="M11" s="115"/>
      <c r="N11" s="115"/>
      <c r="O11" s="84"/>
      <c r="P11" s="78"/>
      <c r="Q11" s="78"/>
      <c r="R11" s="84"/>
      <c r="S11" s="84"/>
    </row>
    <row r="12" spans="1:19" s="116" customFormat="1" ht="12.75" customHeight="1" x14ac:dyDescent="0.2">
      <c r="A12" s="116" t="s">
        <v>270</v>
      </c>
      <c r="B12" s="281" t="s">
        <v>278</v>
      </c>
      <c r="C12" s="280"/>
      <c r="D12" s="280"/>
      <c r="E12" s="280"/>
      <c r="F12" s="280"/>
      <c r="G12" s="389"/>
      <c r="H12" s="165"/>
      <c r="I12" s="165"/>
      <c r="J12" s="165"/>
      <c r="K12" s="164"/>
      <c r="L12" s="164"/>
      <c r="M12" s="165"/>
      <c r="N12" s="165"/>
      <c r="O12" s="453">
        <v>62015</v>
      </c>
      <c r="P12" s="454">
        <v>24</v>
      </c>
      <c r="Q12" s="456">
        <v>1</v>
      </c>
      <c r="R12" s="457">
        <v>1700</v>
      </c>
      <c r="S12" s="455">
        <f>Q12*R12</f>
        <v>1700</v>
      </c>
    </row>
    <row r="13" spans="1:19" ht="51" x14ac:dyDescent="0.2">
      <c r="A13" s="432">
        <v>3</v>
      </c>
      <c r="B13" s="273" t="s">
        <v>349</v>
      </c>
      <c r="C13" s="458">
        <v>0</v>
      </c>
      <c r="D13" s="458">
        <v>2</v>
      </c>
      <c r="E13" s="459">
        <v>50</v>
      </c>
      <c r="F13" s="460">
        <f t="shared" ref="F13:F19" si="1">D13*E13</f>
        <v>100</v>
      </c>
      <c r="G13" s="440"/>
      <c r="H13" s="444"/>
      <c r="I13" s="445">
        <f t="shared" si="0"/>
        <v>0</v>
      </c>
      <c r="J13" s="440"/>
      <c r="K13" s="441"/>
      <c r="L13" s="441"/>
      <c r="M13" s="444"/>
      <c r="N13" s="444">
        <f>L13*M13</f>
        <v>0</v>
      </c>
      <c r="O13" s="440"/>
      <c r="P13" s="441"/>
      <c r="Q13" s="441"/>
      <c r="R13" s="444"/>
      <c r="S13" s="444">
        <f>Q13*R13</f>
        <v>0</v>
      </c>
    </row>
    <row r="14" spans="1:19" ht="38.25" x14ac:dyDescent="0.2">
      <c r="A14" s="116">
        <v>4</v>
      </c>
      <c r="B14" s="232" t="s">
        <v>350</v>
      </c>
      <c r="C14" s="461">
        <v>0</v>
      </c>
      <c r="D14" s="461">
        <v>1</v>
      </c>
      <c r="E14" s="462">
        <v>1000</v>
      </c>
      <c r="F14" s="463">
        <f t="shared" si="1"/>
        <v>1000</v>
      </c>
      <c r="G14" s="453"/>
      <c r="H14" s="455"/>
      <c r="I14" s="452">
        <f t="shared" si="0"/>
        <v>0</v>
      </c>
      <c r="J14" s="453">
        <v>5</v>
      </c>
      <c r="K14" s="454">
        <v>27</v>
      </c>
      <c r="L14" s="454">
        <v>1</v>
      </c>
      <c r="M14" s="455">
        <v>1536.5</v>
      </c>
      <c r="N14" s="455">
        <f t="shared" ref="N14:N19" si="2">L14*M14</f>
        <v>1536.5</v>
      </c>
      <c r="O14" s="453"/>
      <c r="P14" s="454"/>
      <c r="Q14" s="454"/>
      <c r="R14" s="455"/>
      <c r="S14" s="455">
        <f t="shared" ref="S14:S19" si="3">Q14*R14</f>
        <v>0</v>
      </c>
    </row>
    <row r="15" spans="1:19" ht="38.25" x14ac:dyDescent="0.2">
      <c r="A15" s="116">
        <v>5</v>
      </c>
      <c r="B15" s="232" t="s">
        <v>351</v>
      </c>
      <c r="C15" s="461">
        <v>0</v>
      </c>
      <c r="D15" s="461">
        <v>1</v>
      </c>
      <c r="E15" s="462">
        <v>1800</v>
      </c>
      <c r="F15" s="463">
        <f t="shared" si="1"/>
        <v>1800</v>
      </c>
      <c r="G15" s="453"/>
      <c r="H15" s="455"/>
      <c r="I15" s="452">
        <f t="shared" si="0"/>
        <v>0</v>
      </c>
      <c r="J15" s="464" t="s">
        <v>241</v>
      </c>
      <c r="K15" s="465">
        <v>2</v>
      </c>
      <c r="L15" s="454">
        <v>1</v>
      </c>
      <c r="M15" s="455">
        <v>1239.67</v>
      </c>
      <c r="N15" s="455">
        <f t="shared" si="2"/>
        <v>1239.67</v>
      </c>
      <c r="O15" s="464"/>
      <c r="P15" s="465"/>
      <c r="Q15" s="454"/>
      <c r="R15" s="455"/>
      <c r="S15" s="455">
        <f t="shared" si="3"/>
        <v>0</v>
      </c>
    </row>
    <row r="16" spans="1:19" ht="38.25" x14ac:dyDescent="0.2">
      <c r="A16" s="116">
        <v>6</v>
      </c>
      <c r="B16" s="232" t="s">
        <v>352</v>
      </c>
      <c r="C16" s="461">
        <v>0</v>
      </c>
      <c r="D16" s="461">
        <v>1</v>
      </c>
      <c r="E16" s="462">
        <v>15000</v>
      </c>
      <c r="F16" s="463">
        <f t="shared" si="1"/>
        <v>15000</v>
      </c>
      <c r="G16" s="453"/>
      <c r="H16" s="455"/>
      <c r="I16" s="452">
        <f t="shared" si="0"/>
        <v>0</v>
      </c>
      <c r="J16" s="453"/>
      <c r="K16" s="454"/>
      <c r="L16" s="454"/>
      <c r="M16" s="455"/>
      <c r="N16" s="455">
        <f t="shared" si="2"/>
        <v>0</v>
      </c>
      <c r="O16" s="453"/>
      <c r="P16" s="454"/>
      <c r="Q16" s="454"/>
      <c r="R16" s="455"/>
      <c r="S16" s="455">
        <f t="shared" si="3"/>
        <v>0</v>
      </c>
    </row>
    <row r="17" spans="1:19" ht="38.25" x14ac:dyDescent="0.2">
      <c r="A17" s="116">
        <v>7</v>
      </c>
      <c r="B17" s="232" t="s">
        <v>353</v>
      </c>
      <c r="C17" s="461">
        <v>0</v>
      </c>
      <c r="D17" s="461">
        <v>1</v>
      </c>
      <c r="E17" s="462">
        <v>1200</v>
      </c>
      <c r="F17" s="463">
        <f t="shared" si="1"/>
        <v>1200</v>
      </c>
      <c r="G17" s="453"/>
      <c r="H17" s="455"/>
      <c r="I17" s="452">
        <f t="shared" si="0"/>
        <v>0</v>
      </c>
      <c r="J17" s="453"/>
      <c r="K17" s="454"/>
      <c r="L17" s="454"/>
      <c r="M17" s="455"/>
      <c r="N17" s="455">
        <f t="shared" si="2"/>
        <v>0</v>
      </c>
      <c r="O17" s="453"/>
      <c r="P17" s="454"/>
      <c r="Q17" s="454"/>
      <c r="R17" s="455"/>
      <c r="S17" s="455">
        <f t="shared" si="3"/>
        <v>0</v>
      </c>
    </row>
    <row r="18" spans="1:19" ht="51" x14ac:dyDescent="0.2">
      <c r="A18" s="116">
        <v>8</v>
      </c>
      <c r="B18" s="232" t="s">
        <v>354</v>
      </c>
      <c r="C18" s="461">
        <v>0</v>
      </c>
      <c r="D18" s="461">
        <v>1</v>
      </c>
      <c r="E18" s="462">
        <v>4000</v>
      </c>
      <c r="F18" s="463">
        <f t="shared" si="1"/>
        <v>4000</v>
      </c>
      <c r="G18" s="453">
        <v>1</v>
      </c>
      <c r="H18" s="455">
        <v>5480</v>
      </c>
      <c r="I18" s="452">
        <f t="shared" si="0"/>
        <v>5480</v>
      </c>
      <c r="J18" s="453"/>
      <c r="K18" s="454"/>
      <c r="L18" s="454"/>
      <c r="M18" s="455"/>
      <c r="N18" s="455">
        <f t="shared" si="2"/>
        <v>0</v>
      </c>
      <c r="O18" s="453"/>
      <c r="P18" s="454"/>
      <c r="Q18" s="454"/>
      <c r="R18" s="455"/>
      <c r="S18" s="455">
        <f t="shared" si="3"/>
        <v>0</v>
      </c>
    </row>
    <row r="19" spans="1:19" ht="25.5" x14ac:dyDescent="0.2">
      <c r="A19" s="116">
        <v>9</v>
      </c>
      <c r="B19" s="232" t="s">
        <v>355</v>
      </c>
      <c r="C19" s="461">
        <v>0</v>
      </c>
      <c r="D19" s="461">
        <v>1</v>
      </c>
      <c r="E19" s="462">
        <v>3000</v>
      </c>
      <c r="F19" s="463">
        <f t="shared" si="1"/>
        <v>3000</v>
      </c>
      <c r="G19" s="453"/>
      <c r="H19" s="455"/>
      <c r="I19" s="452">
        <f t="shared" si="0"/>
        <v>0</v>
      </c>
      <c r="J19" s="453">
        <v>6</v>
      </c>
      <c r="K19" s="454">
        <v>40</v>
      </c>
      <c r="L19" s="454">
        <v>1</v>
      </c>
      <c r="M19" s="455">
        <v>1970</v>
      </c>
      <c r="N19" s="455">
        <f t="shared" si="2"/>
        <v>1970</v>
      </c>
      <c r="O19" s="453"/>
      <c r="P19" s="454"/>
      <c r="Q19" s="454"/>
      <c r="R19" s="455"/>
      <c r="S19" s="455">
        <f t="shared" si="3"/>
        <v>0</v>
      </c>
    </row>
    <row r="20" spans="1:19" x14ac:dyDescent="0.2">
      <c r="A20" s="336"/>
      <c r="B20" s="392"/>
      <c r="C20" s="16"/>
      <c r="D20" s="16"/>
      <c r="E20" s="434" t="s">
        <v>11</v>
      </c>
      <c r="F20" s="435">
        <f>SUM(F13:F19)</f>
        <v>26100</v>
      </c>
      <c r="G20" s="336"/>
      <c r="H20" s="395"/>
      <c r="I20" s="436">
        <f>SUM(I13:I19)</f>
        <v>5480</v>
      </c>
      <c r="J20" s="395"/>
      <c r="K20" s="393"/>
      <c r="L20" s="393"/>
      <c r="M20" s="395" t="s">
        <v>172</v>
      </c>
      <c r="N20" s="395">
        <f>SUM(N13:N19)</f>
        <v>4746.17</v>
      </c>
      <c r="O20" s="395"/>
      <c r="P20" s="393"/>
      <c r="Q20" s="393"/>
      <c r="R20" s="395" t="s">
        <v>172</v>
      </c>
      <c r="S20" s="395">
        <f>SUM(S12:S19)</f>
        <v>1700</v>
      </c>
    </row>
    <row r="21" spans="1:19" s="196" customFormat="1" ht="12.75" customHeight="1" x14ac:dyDescent="0.2">
      <c r="A21" s="116"/>
      <c r="B21" s="547" t="s">
        <v>356</v>
      </c>
      <c r="C21" s="548"/>
      <c r="D21" s="548"/>
      <c r="E21" s="548"/>
      <c r="F21" s="560"/>
      <c r="G21" s="89"/>
      <c r="H21" s="84"/>
      <c r="I21" s="105"/>
      <c r="J21" s="89"/>
      <c r="K21" s="78"/>
      <c r="L21" s="78"/>
      <c r="M21" s="84"/>
      <c r="N21" s="84"/>
      <c r="O21" s="89"/>
      <c r="P21" s="78"/>
      <c r="Q21" s="78"/>
      <c r="R21" s="84"/>
      <c r="S21" s="84"/>
    </row>
    <row r="22" spans="1:19" ht="63.75" x14ac:dyDescent="0.2">
      <c r="A22" s="116">
        <v>10</v>
      </c>
      <c r="B22" s="235" t="s">
        <v>357</v>
      </c>
      <c r="C22" s="57">
        <v>0</v>
      </c>
      <c r="D22" s="57">
        <v>1</v>
      </c>
      <c r="E22" s="466">
        <v>4500</v>
      </c>
      <c r="F22" s="467">
        <v>4500</v>
      </c>
      <c r="G22" s="453">
        <v>1</v>
      </c>
      <c r="H22" s="455">
        <v>1920</v>
      </c>
      <c r="I22" s="452">
        <f t="shared" si="0"/>
        <v>1920</v>
      </c>
      <c r="J22" s="453"/>
      <c r="K22" s="454"/>
      <c r="L22" s="468"/>
      <c r="M22" s="469"/>
      <c r="N22" s="455">
        <f>M22*L22</f>
        <v>0</v>
      </c>
      <c r="O22" s="389">
        <v>62015</v>
      </c>
      <c r="P22" s="164">
        <v>4</v>
      </c>
      <c r="Q22" s="470">
        <v>1</v>
      </c>
      <c r="R22" s="471">
        <v>599.33000000000004</v>
      </c>
      <c r="S22" s="455">
        <f>R22*Q22</f>
        <v>599.33000000000004</v>
      </c>
    </row>
    <row r="23" spans="1:19" ht="51" x14ac:dyDescent="0.2">
      <c r="A23" s="116">
        <v>11</v>
      </c>
      <c r="B23" s="235" t="s">
        <v>358</v>
      </c>
      <c r="C23" s="472">
        <v>0</v>
      </c>
      <c r="D23" s="472">
        <v>3</v>
      </c>
      <c r="E23" s="473">
        <v>3200</v>
      </c>
      <c r="F23" s="474">
        <f t="shared" ref="F23:F34" si="4">D23*E23</f>
        <v>9600</v>
      </c>
      <c r="G23" s="453">
        <v>3</v>
      </c>
      <c r="H23" s="455">
        <v>855</v>
      </c>
      <c r="I23" s="452">
        <f t="shared" si="0"/>
        <v>2565</v>
      </c>
      <c r="J23" s="453"/>
      <c r="K23" s="454"/>
      <c r="L23" s="454"/>
      <c r="M23" s="455"/>
      <c r="N23" s="455">
        <f t="shared" ref="N23:N34" si="5">M23*L23</f>
        <v>0</v>
      </c>
      <c r="O23" s="453"/>
      <c r="P23" s="454"/>
      <c r="Q23" s="454"/>
      <c r="R23" s="455"/>
      <c r="S23" s="455">
        <f t="shared" ref="S23:S34" si="6">R23*Q23</f>
        <v>0</v>
      </c>
    </row>
    <row r="24" spans="1:19" ht="25.5" x14ac:dyDescent="0.2">
      <c r="A24" s="116">
        <v>12</v>
      </c>
      <c r="B24" s="235" t="s">
        <v>359</v>
      </c>
      <c r="C24" s="472">
        <v>0</v>
      </c>
      <c r="D24" s="472">
        <v>10</v>
      </c>
      <c r="E24" s="473">
        <v>400</v>
      </c>
      <c r="F24" s="474">
        <f t="shared" si="4"/>
        <v>4000</v>
      </c>
      <c r="G24" s="453"/>
      <c r="H24" s="455"/>
      <c r="I24" s="452">
        <f t="shared" si="0"/>
        <v>0</v>
      </c>
      <c r="J24" s="453"/>
      <c r="K24" s="454"/>
      <c r="L24" s="454"/>
      <c r="M24" s="455"/>
      <c r="N24" s="455">
        <f t="shared" si="5"/>
        <v>0</v>
      </c>
      <c r="O24" s="453"/>
      <c r="P24" s="454"/>
      <c r="Q24" s="454"/>
      <c r="R24" s="455"/>
      <c r="S24" s="455">
        <f t="shared" si="6"/>
        <v>0</v>
      </c>
    </row>
    <row r="25" spans="1:19" ht="63.75" x14ac:dyDescent="0.2">
      <c r="A25" s="116">
        <v>13</v>
      </c>
      <c r="B25" s="235" t="s">
        <v>360</v>
      </c>
      <c r="C25" s="472">
        <v>0</v>
      </c>
      <c r="D25" s="472">
        <v>5</v>
      </c>
      <c r="E25" s="473">
        <v>8300</v>
      </c>
      <c r="F25" s="474">
        <f t="shared" si="4"/>
        <v>41500</v>
      </c>
      <c r="G25" s="453"/>
      <c r="H25" s="455"/>
      <c r="I25" s="452">
        <f t="shared" si="0"/>
        <v>0</v>
      </c>
      <c r="J25" s="475" t="s">
        <v>242</v>
      </c>
      <c r="K25" s="389">
        <v>29</v>
      </c>
      <c r="L25" s="164">
        <v>1</v>
      </c>
      <c r="M25" s="165">
        <v>3600</v>
      </c>
      <c r="N25" s="455">
        <f t="shared" si="5"/>
        <v>3600</v>
      </c>
      <c r="O25" s="475"/>
      <c r="P25" s="389"/>
      <c r="Q25" s="164"/>
      <c r="R25" s="165"/>
      <c r="S25" s="455">
        <f t="shared" si="6"/>
        <v>0</v>
      </c>
    </row>
    <row r="26" spans="1:19" ht="76.5" x14ac:dyDescent="0.2">
      <c r="A26" s="116">
        <v>14</v>
      </c>
      <c r="B26" s="235" t="s">
        <v>361</v>
      </c>
      <c r="C26" s="472">
        <v>0</v>
      </c>
      <c r="D26" s="472">
        <v>5</v>
      </c>
      <c r="E26" s="473">
        <v>6800</v>
      </c>
      <c r="F26" s="474">
        <f t="shared" si="4"/>
        <v>34000</v>
      </c>
      <c r="G26" s="453"/>
      <c r="H26" s="455"/>
      <c r="I26" s="452">
        <f t="shared" si="0"/>
        <v>0</v>
      </c>
      <c r="J26" s="453">
        <v>6</v>
      </c>
      <c r="K26" s="453">
        <v>43</v>
      </c>
      <c r="L26" s="454">
        <v>2</v>
      </c>
      <c r="M26" s="455">
        <v>3690</v>
      </c>
      <c r="N26" s="455">
        <f t="shared" si="5"/>
        <v>7380</v>
      </c>
      <c r="O26" s="453"/>
      <c r="P26" s="453"/>
      <c r="Q26" s="454"/>
      <c r="R26" s="455"/>
      <c r="S26" s="455">
        <f t="shared" si="6"/>
        <v>0</v>
      </c>
    </row>
    <row r="27" spans="1:19" ht="38.25" x14ac:dyDescent="0.2">
      <c r="A27" s="116">
        <v>15</v>
      </c>
      <c r="B27" s="235" t="s">
        <v>362</v>
      </c>
      <c r="C27" s="472">
        <v>0</v>
      </c>
      <c r="D27" s="472">
        <v>2</v>
      </c>
      <c r="E27" s="473">
        <v>550</v>
      </c>
      <c r="F27" s="474">
        <f t="shared" si="4"/>
        <v>1100</v>
      </c>
      <c r="G27" s="453"/>
      <c r="H27" s="455"/>
      <c r="I27" s="452">
        <f t="shared" si="0"/>
        <v>0</v>
      </c>
      <c r="J27" s="453"/>
      <c r="K27" s="454"/>
      <c r="L27" s="456"/>
      <c r="M27" s="457"/>
      <c r="N27" s="455">
        <f t="shared" si="5"/>
        <v>0</v>
      </c>
      <c r="O27" s="453"/>
      <c r="P27" s="454"/>
      <c r="Q27" s="456"/>
      <c r="R27" s="457"/>
      <c r="S27" s="455">
        <f t="shared" si="6"/>
        <v>0</v>
      </c>
    </row>
    <row r="28" spans="1:19" ht="76.5" x14ac:dyDescent="0.2">
      <c r="A28" s="116">
        <v>16</v>
      </c>
      <c r="B28" s="235" t="s">
        <v>363</v>
      </c>
      <c r="C28" s="472">
        <v>0</v>
      </c>
      <c r="D28" s="472">
        <v>2</v>
      </c>
      <c r="E28" s="473">
        <v>1400</v>
      </c>
      <c r="F28" s="474">
        <f t="shared" si="4"/>
        <v>2800</v>
      </c>
      <c r="G28" s="453"/>
      <c r="H28" s="455"/>
      <c r="I28" s="452">
        <f t="shared" si="0"/>
        <v>0</v>
      </c>
      <c r="J28" s="453"/>
      <c r="K28" s="454"/>
      <c r="L28" s="454"/>
      <c r="M28" s="455"/>
      <c r="N28" s="455">
        <f t="shared" si="5"/>
        <v>0</v>
      </c>
      <c r="O28" s="453"/>
      <c r="P28" s="454"/>
      <c r="Q28" s="454"/>
      <c r="R28" s="455"/>
      <c r="S28" s="455">
        <f t="shared" si="6"/>
        <v>0</v>
      </c>
    </row>
    <row r="29" spans="1:19" ht="25.5" x14ac:dyDescent="0.2">
      <c r="A29" s="116">
        <v>17</v>
      </c>
      <c r="B29" s="235" t="s">
        <v>364</v>
      </c>
      <c r="C29" s="472">
        <v>0</v>
      </c>
      <c r="D29" s="472">
        <v>15</v>
      </c>
      <c r="E29" s="473">
        <v>85</v>
      </c>
      <c r="F29" s="474">
        <f t="shared" si="4"/>
        <v>1275</v>
      </c>
      <c r="G29" s="453"/>
      <c r="H29" s="455"/>
      <c r="I29" s="452">
        <f t="shared" si="0"/>
        <v>0</v>
      </c>
      <c r="J29" s="453"/>
      <c r="K29" s="454"/>
      <c r="L29" s="456"/>
      <c r="M29" s="457"/>
      <c r="N29" s="455">
        <f t="shared" si="5"/>
        <v>0</v>
      </c>
      <c r="O29" s="453"/>
      <c r="P29" s="454"/>
      <c r="Q29" s="456"/>
      <c r="R29" s="457"/>
      <c r="S29" s="455">
        <f t="shared" si="6"/>
        <v>0</v>
      </c>
    </row>
    <row r="30" spans="1:19" ht="76.5" x14ac:dyDescent="0.2">
      <c r="A30" s="116">
        <v>18</v>
      </c>
      <c r="B30" s="235" t="s">
        <v>365</v>
      </c>
      <c r="C30" s="472">
        <v>0</v>
      </c>
      <c r="D30" s="472">
        <v>3</v>
      </c>
      <c r="E30" s="473">
        <v>6500</v>
      </c>
      <c r="F30" s="474">
        <f t="shared" si="4"/>
        <v>19500</v>
      </c>
      <c r="G30" s="453"/>
      <c r="H30" s="455"/>
      <c r="I30" s="452">
        <f t="shared" si="0"/>
        <v>0</v>
      </c>
      <c r="J30" s="453"/>
      <c r="K30" s="454"/>
      <c r="L30" s="454"/>
      <c r="M30" s="455"/>
      <c r="N30" s="455">
        <f t="shared" si="5"/>
        <v>0</v>
      </c>
      <c r="O30" s="453">
        <v>72015</v>
      </c>
      <c r="P30" s="454">
        <v>10</v>
      </c>
      <c r="Q30" s="456">
        <v>1</v>
      </c>
      <c r="R30" s="457">
        <v>20026</v>
      </c>
      <c r="S30" s="455">
        <f t="shared" si="6"/>
        <v>20026</v>
      </c>
    </row>
    <row r="31" spans="1:19" ht="89.25" x14ac:dyDescent="0.2">
      <c r="A31" s="116">
        <v>19</v>
      </c>
      <c r="B31" s="235" t="s">
        <v>366</v>
      </c>
      <c r="C31" s="472">
        <v>0</v>
      </c>
      <c r="D31" s="472">
        <v>1</v>
      </c>
      <c r="E31" s="473">
        <v>3500</v>
      </c>
      <c r="F31" s="474">
        <f t="shared" si="4"/>
        <v>3500</v>
      </c>
      <c r="G31" s="453">
        <v>1</v>
      </c>
      <c r="H31" s="455">
        <v>3500</v>
      </c>
      <c r="I31" s="452">
        <f t="shared" si="0"/>
        <v>3500</v>
      </c>
      <c r="J31" s="453"/>
      <c r="K31" s="454"/>
      <c r="L31" s="454"/>
      <c r="M31" s="455"/>
      <c r="N31" s="455">
        <f t="shared" si="5"/>
        <v>0</v>
      </c>
      <c r="O31" s="453"/>
      <c r="P31" s="454"/>
      <c r="Q31" s="454"/>
      <c r="R31" s="455"/>
      <c r="S31" s="455">
        <f t="shared" si="6"/>
        <v>0</v>
      </c>
    </row>
    <row r="32" spans="1:19" ht="25.5" x14ac:dyDescent="0.2">
      <c r="A32" s="116">
        <v>20</v>
      </c>
      <c r="B32" s="235" t="s">
        <v>367</v>
      </c>
      <c r="C32" s="472">
        <v>0</v>
      </c>
      <c r="D32" s="472">
        <v>1</v>
      </c>
      <c r="E32" s="473">
        <v>3500</v>
      </c>
      <c r="F32" s="474">
        <f t="shared" si="4"/>
        <v>3500</v>
      </c>
      <c r="G32" s="453"/>
      <c r="H32" s="455"/>
      <c r="I32" s="452">
        <f t="shared" si="0"/>
        <v>0</v>
      </c>
      <c r="J32" s="453"/>
      <c r="K32" s="454"/>
      <c r="L32" s="456"/>
      <c r="M32" s="457"/>
      <c r="N32" s="455">
        <f t="shared" si="5"/>
        <v>0</v>
      </c>
      <c r="O32" s="453"/>
      <c r="P32" s="454"/>
      <c r="Q32" s="456"/>
      <c r="R32" s="457"/>
      <c r="S32" s="455">
        <f t="shared" si="6"/>
        <v>0</v>
      </c>
    </row>
    <row r="33" spans="1:19" x14ac:dyDescent="0.2">
      <c r="A33" s="116" t="s">
        <v>270</v>
      </c>
      <c r="B33" s="235" t="s">
        <v>271</v>
      </c>
      <c r="C33" s="472"/>
      <c r="D33" s="472"/>
      <c r="E33" s="473"/>
      <c r="F33" s="474"/>
      <c r="G33" s="453"/>
      <c r="H33" s="455"/>
      <c r="I33" s="452"/>
      <c r="J33" s="453"/>
      <c r="K33" s="454"/>
      <c r="L33" s="456"/>
      <c r="M33" s="457"/>
      <c r="N33" s="455"/>
      <c r="O33" s="453">
        <v>52015</v>
      </c>
      <c r="P33" s="454">
        <v>10</v>
      </c>
      <c r="Q33" s="456">
        <v>2</v>
      </c>
      <c r="R33" s="457">
        <v>232</v>
      </c>
      <c r="S33" s="455">
        <f t="shared" si="6"/>
        <v>464</v>
      </c>
    </row>
    <row r="34" spans="1:19" x14ac:dyDescent="0.2">
      <c r="A34" s="116">
        <v>21</v>
      </c>
      <c r="B34" s="235" t="s">
        <v>368</v>
      </c>
      <c r="C34" s="472">
        <v>0</v>
      </c>
      <c r="D34" s="472">
        <v>2</v>
      </c>
      <c r="E34" s="473">
        <v>1000</v>
      </c>
      <c r="F34" s="474">
        <f t="shared" si="4"/>
        <v>2000</v>
      </c>
      <c r="G34" s="453"/>
      <c r="H34" s="455"/>
      <c r="I34" s="452">
        <f t="shared" si="0"/>
        <v>0</v>
      </c>
      <c r="J34" s="453"/>
      <c r="K34" s="454"/>
      <c r="L34" s="454"/>
      <c r="M34" s="455"/>
      <c r="N34" s="455">
        <f t="shared" si="5"/>
        <v>0</v>
      </c>
      <c r="O34" s="453"/>
      <c r="P34" s="454"/>
      <c r="Q34" s="454"/>
      <c r="R34" s="455"/>
      <c r="S34" s="455">
        <f t="shared" si="6"/>
        <v>0</v>
      </c>
    </row>
    <row r="35" spans="1:19" x14ac:dyDescent="0.2">
      <c r="A35" s="336"/>
      <c r="B35" s="392"/>
      <c r="C35" s="16"/>
      <c r="D35" s="16"/>
      <c r="E35" s="434" t="s">
        <v>11</v>
      </c>
      <c r="F35" s="435">
        <f>SUM(F22:F34)</f>
        <v>127275</v>
      </c>
      <c r="G35" s="336"/>
      <c r="H35" s="395"/>
      <c r="I35" s="436">
        <f>SUM(I22:I34)</f>
        <v>7985</v>
      </c>
      <c r="J35" s="395"/>
      <c r="K35" s="393"/>
      <c r="L35" s="393"/>
      <c r="M35" s="395" t="s">
        <v>172</v>
      </c>
      <c r="N35" s="395">
        <f>SUM(N22:N34)</f>
        <v>10980</v>
      </c>
      <c r="O35" s="395"/>
      <c r="P35" s="393"/>
      <c r="Q35" s="393"/>
      <c r="R35" s="395" t="s">
        <v>172</v>
      </c>
      <c r="S35" s="395">
        <f>SUM(S22:S34)</f>
        <v>21089.33</v>
      </c>
    </row>
    <row r="36" spans="1:19" s="196" customFormat="1" ht="12.75" customHeight="1" x14ac:dyDescent="0.2">
      <c r="A36" s="116"/>
      <c r="B36" s="579" t="s">
        <v>369</v>
      </c>
      <c r="C36" s="579"/>
      <c r="D36" s="579"/>
      <c r="E36" s="579"/>
      <c r="F36" s="579"/>
      <c r="G36" s="579"/>
      <c r="H36" s="579"/>
      <c r="I36" s="579"/>
      <c r="J36" s="89"/>
      <c r="K36" s="78"/>
      <c r="L36" s="78"/>
      <c r="M36" s="84"/>
      <c r="N36" s="84"/>
      <c r="O36" s="89"/>
      <c r="P36" s="78"/>
      <c r="Q36" s="78"/>
      <c r="R36" s="84"/>
      <c r="S36" s="84"/>
    </row>
    <row r="37" spans="1:19" ht="12.75" customHeight="1" x14ac:dyDescent="0.2">
      <c r="A37" s="116">
        <v>22</v>
      </c>
      <c r="B37" s="476" t="s">
        <v>370</v>
      </c>
      <c r="C37" s="461">
        <v>1</v>
      </c>
      <c r="D37" s="461">
        <v>2</v>
      </c>
      <c r="E37" s="477">
        <v>5000</v>
      </c>
      <c r="F37" s="478">
        <f>D37*E37</f>
        <v>10000</v>
      </c>
      <c r="G37" s="453"/>
      <c r="H37" s="455"/>
      <c r="I37" s="452">
        <f>G37*H37</f>
        <v>0</v>
      </c>
      <c r="J37" s="453">
        <v>6</v>
      </c>
      <c r="K37" s="454">
        <v>20</v>
      </c>
      <c r="L37" s="454">
        <v>1</v>
      </c>
      <c r="M37" s="455">
        <v>4390</v>
      </c>
      <c r="N37" s="455">
        <f>L37*M37</f>
        <v>4390</v>
      </c>
      <c r="O37" s="389">
        <v>62015</v>
      </c>
      <c r="P37" s="164">
        <v>22</v>
      </c>
      <c r="Q37" s="470">
        <v>2</v>
      </c>
      <c r="R37" s="471">
        <v>4390</v>
      </c>
      <c r="S37" s="165">
        <f>Q37*R37</f>
        <v>8780</v>
      </c>
    </row>
    <row r="38" spans="1:19" ht="25.5" x14ac:dyDescent="0.2">
      <c r="A38" s="116">
        <v>23</v>
      </c>
      <c r="B38" s="476" t="s">
        <v>371</v>
      </c>
      <c r="C38" s="461">
        <v>0</v>
      </c>
      <c r="D38" s="461">
        <v>1</v>
      </c>
      <c r="E38" s="477">
        <v>2500</v>
      </c>
      <c r="F38" s="478">
        <f>D38*E38</f>
        <v>2500</v>
      </c>
      <c r="G38" s="453"/>
      <c r="H38" s="455"/>
      <c r="I38" s="452">
        <f>G38*H38</f>
        <v>0</v>
      </c>
      <c r="J38" s="475"/>
      <c r="K38" s="389"/>
      <c r="L38" s="164"/>
      <c r="M38" s="165"/>
      <c r="N38" s="455">
        <f>L38*M38</f>
        <v>0</v>
      </c>
      <c r="O38" s="475"/>
      <c r="P38" s="389"/>
      <c r="Q38" s="164"/>
      <c r="R38" s="165"/>
      <c r="S38" s="165">
        <f>Q38*R38</f>
        <v>0</v>
      </c>
    </row>
    <row r="39" spans="1:19" x14ac:dyDescent="0.2">
      <c r="A39" s="116">
        <v>24</v>
      </c>
      <c r="B39" s="476" t="s">
        <v>372</v>
      </c>
      <c r="C39" s="461">
        <v>0</v>
      </c>
      <c r="D39" s="461">
        <v>1</v>
      </c>
      <c r="E39" s="477">
        <v>4500</v>
      </c>
      <c r="F39" s="478">
        <f>D39*E39</f>
        <v>4500</v>
      </c>
      <c r="G39" s="453"/>
      <c r="H39" s="455"/>
      <c r="I39" s="452">
        <f>G39*H39</f>
        <v>0</v>
      </c>
      <c r="J39" s="453"/>
      <c r="K39" s="454"/>
      <c r="L39" s="454"/>
      <c r="M39" s="455"/>
      <c r="N39" s="455">
        <f>L39*M39</f>
        <v>0</v>
      </c>
      <c r="O39" s="453"/>
      <c r="P39" s="454"/>
      <c r="Q39" s="454"/>
      <c r="R39" s="455"/>
      <c r="S39" s="455">
        <f>Q39*R39</f>
        <v>0</v>
      </c>
    </row>
    <row r="40" spans="1:19" x14ac:dyDescent="0.2">
      <c r="A40" s="336"/>
      <c r="B40" s="392"/>
      <c r="C40" s="16"/>
      <c r="D40" s="16"/>
      <c r="E40" s="434" t="s">
        <v>11</v>
      </c>
      <c r="F40" s="435">
        <f>SUM(F37:F39)</f>
        <v>17000</v>
      </c>
      <c r="G40" s="336"/>
      <c r="H40" s="395"/>
      <c r="I40" s="436">
        <f>SUM(I37:I39)</f>
        <v>0</v>
      </c>
      <c r="J40" s="395"/>
      <c r="K40" s="393"/>
      <c r="L40" s="393"/>
      <c r="M40" s="395" t="s">
        <v>172</v>
      </c>
      <c r="N40" s="395">
        <f>SUM(N37:N39)</f>
        <v>4390</v>
      </c>
      <c r="O40" s="395"/>
      <c r="P40" s="393"/>
      <c r="Q40" s="393"/>
      <c r="R40" s="395" t="s">
        <v>172</v>
      </c>
      <c r="S40" s="395">
        <f>SUM(S37:S39)</f>
        <v>8780</v>
      </c>
    </row>
    <row r="41" spans="1:19" s="196" customFormat="1" x14ac:dyDescent="0.2">
      <c r="A41" s="116"/>
      <c r="B41" s="547" t="s">
        <v>214</v>
      </c>
      <c r="C41" s="548"/>
      <c r="D41" s="548"/>
      <c r="E41" s="548"/>
      <c r="F41" s="560"/>
      <c r="G41" s="89"/>
      <c r="H41" s="84"/>
      <c r="I41" s="105"/>
      <c r="J41" s="89"/>
      <c r="K41" s="78"/>
      <c r="L41" s="78"/>
      <c r="M41" s="84"/>
      <c r="N41" s="84"/>
      <c r="O41" s="89"/>
      <c r="P41" s="78"/>
      <c r="Q41" s="78"/>
      <c r="R41" s="84"/>
      <c r="S41" s="84"/>
    </row>
    <row r="42" spans="1:19" ht="25.5" x14ac:dyDescent="0.2">
      <c r="A42" s="389">
        <v>25</v>
      </c>
      <c r="B42" s="476" t="s">
        <v>215</v>
      </c>
      <c r="C42" s="461">
        <v>0</v>
      </c>
      <c r="D42" s="461">
        <v>5</v>
      </c>
      <c r="E42" s="477">
        <v>12500</v>
      </c>
      <c r="F42" s="478">
        <f>D42*E42</f>
        <v>62500</v>
      </c>
      <c r="G42" s="453"/>
      <c r="H42" s="455"/>
      <c r="I42" s="452">
        <f t="shared" si="0"/>
        <v>0</v>
      </c>
      <c r="J42" s="453"/>
      <c r="K42" s="454"/>
      <c r="L42" s="454"/>
      <c r="M42" s="455"/>
      <c r="N42" s="165">
        <f>L42*M42</f>
        <v>0</v>
      </c>
      <c r="O42" s="389" t="s">
        <v>68</v>
      </c>
      <c r="P42" s="164"/>
      <c r="Q42" s="164">
        <v>2</v>
      </c>
      <c r="R42" s="165">
        <v>19500</v>
      </c>
      <c r="S42" s="165">
        <f>Q42*R42</f>
        <v>39000</v>
      </c>
    </row>
    <row r="43" spans="1:19" x14ac:dyDescent="0.2">
      <c r="A43" s="389">
        <v>26</v>
      </c>
      <c r="B43" s="476" t="s">
        <v>216</v>
      </c>
      <c r="C43" s="461">
        <v>0</v>
      </c>
      <c r="D43" s="461">
        <v>5</v>
      </c>
      <c r="E43" s="477">
        <v>800</v>
      </c>
      <c r="F43" s="478">
        <f>D43*E43</f>
        <v>4000</v>
      </c>
      <c r="G43" s="453"/>
      <c r="H43" s="455"/>
      <c r="I43" s="452">
        <f t="shared" si="0"/>
        <v>0</v>
      </c>
      <c r="J43" s="453"/>
      <c r="K43" s="454"/>
      <c r="L43" s="454"/>
      <c r="M43" s="455"/>
      <c r="N43" s="165">
        <f>L43*M43</f>
        <v>0</v>
      </c>
      <c r="O43" s="389">
        <v>72015</v>
      </c>
      <c r="P43" s="164">
        <v>20</v>
      </c>
      <c r="Q43" s="470">
        <v>5</v>
      </c>
      <c r="R43" s="471">
        <v>779.33</v>
      </c>
      <c r="S43" s="165">
        <f>Q43*R43</f>
        <v>3896.65</v>
      </c>
    </row>
    <row r="44" spans="1:19" x14ac:dyDescent="0.2">
      <c r="A44" s="479"/>
      <c r="B44" s="392"/>
      <c r="C44" s="16"/>
      <c r="D44" s="16"/>
      <c r="E44" s="434" t="s">
        <v>11</v>
      </c>
      <c r="F44" s="435">
        <f>SUM(F42:F43)</f>
        <v>66500</v>
      </c>
      <c r="G44" s="336"/>
      <c r="H44" s="395"/>
      <c r="I44" s="436">
        <f>SUM(I42:I43)</f>
        <v>0</v>
      </c>
      <c r="J44" s="395"/>
      <c r="K44" s="393"/>
      <c r="L44" s="393"/>
      <c r="M44" s="395" t="s">
        <v>172</v>
      </c>
      <c r="N44" s="395">
        <f>SUM(N42:N43)</f>
        <v>0</v>
      </c>
      <c r="O44" s="395"/>
      <c r="P44" s="393"/>
      <c r="Q44" s="393"/>
      <c r="R44" s="395" t="s">
        <v>172</v>
      </c>
      <c r="S44" s="395">
        <f>SUM(S42:S43)</f>
        <v>42896.65</v>
      </c>
    </row>
    <row r="45" spans="1:19" s="196" customFormat="1" ht="12.75" customHeight="1" x14ac:dyDescent="0.2">
      <c r="A45" s="116"/>
      <c r="B45" s="547" t="s">
        <v>281</v>
      </c>
      <c r="C45" s="548"/>
      <c r="D45" s="548"/>
      <c r="E45" s="548"/>
      <c r="F45" s="560"/>
      <c r="G45" s="89"/>
      <c r="H45" s="84"/>
      <c r="I45" s="105"/>
      <c r="J45" s="89"/>
      <c r="K45" s="78"/>
      <c r="L45" s="78"/>
      <c r="M45" s="84"/>
      <c r="N45" s="84"/>
      <c r="O45" s="89"/>
      <c r="P45" s="78"/>
      <c r="Q45" s="78"/>
      <c r="R45" s="84"/>
      <c r="S45" s="84"/>
    </row>
    <row r="46" spans="1:19" ht="242.25" x14ac:dyDescent="0.2">
      <c r="A46" s="116"/>
      <c r="B46" s="290" t="s">
        <v>285</v>
      </c>
      <c r="C46" s="291">
        <v>0</v>
      </c>
      <c r="D46" s="62">
        <v>1</v>
      </c>
      <c r="E46" s="292">
        <v>45000</v>
      </c>
      <c r="F46" s="293">
        <v>45000</v>
      </c>
      <c r="G46" s="116"/>
      <c r="H46" s="113"/>
      <c r="I46" s="113"/>
      <c r="J46" s="116"/>
      <c r="K46" s="112"/>
      <c r="L46" s="296"/>
      <c r="M46" s="297"/>
      <c r="N46" s="113"/>
      <c r="O46" s="116"/>
      <c r="P46" s="112"/>
      <c r="Q46" s="269"/>
      <c r="R46" s="294"/>
      <c r="S46" s="102"/>
    </row>
    <row r="47" spans="1:19" ht="153" x14ac:dyDescent="0.2">
      <c r="A47" s="116"/>
      <c r="B47" s="290" t="s">
        <v>286</v>
      </c>
      <c r="C47" s="291">
        <v>0</v>
      </c>
      <c r="D47" s="62">
        <v>1</v>
      </c>
      <c r="E47" s="292">
        <v>28000</v>
      </c>
      <c r="F47" s="293">
        <v>28000</v>
      </c>
      <c r="G47" s="116"/>
      <c r="H47" s="113"/>
      <c r="I47" s="113"/>
      <c r="J47" s="116"/>
      <c r="K47" s="112"/>
      <c r="L47" s="112"/>
      <c r="M47" s="113"/>
      <c r="N47" s="113"/>
      <c r="O47" s="116"/>
      <c r="P47" s="112"/>
      <c r="Q47" s="112"/>
      <c r="R47" s="295"/>
      <c r="S47" s="102"/>
    </row>
    <row r="48" spans="1:19" x14ac:dyDescent="0.2">
      <c r="A48" s="85"/>
      <c r="B48" s="392"/>
      <c r="C48" s="16"/>
      <c r="D48" s="16"/>
      <c r="E48" s="434" t="s">
        <v>11</v>
      </c>
      <c r="F48" s="435">
        <f>SUM(F46:F47)</f>
        <v>73000</v>
      </c>
      <c r="G48" s="336"/>
      <c r="H48" s="395"/>
      <c r="I48" s="436"/>
      <c r="J48" s="395"/>
      <c r="K48" s="393"/>
      <c r="L48" s="393"/>
      <c r="M48" s="395"/>
      <c r="N48" s="395"/>
      <c r="O48" s="395"/>
      <c r="P48" s="393"/>
      <c r="Q48" s="393"/>
      <c r="R48" s="395"/>
      <c r="S48" s="395"/>
    </row>
    <row r="49" spans="1:19" s="481" customFormat="1" ht="15.75" x14ac:dyDescent="0.25">
      <c r="A49" s="480"/>
      <c r="B49" s="482"/>
      <c r="C49" s="589" t="s">
        <v>15</v>
      </c>
      <c r="D49" s="590"/>
      <c r="E49" s="591"/>
      <c r="F49" s="488">
        <f>SUM(F10,F20,F35,F40,F44,F48)</f>
        <v>382875</v>
      </c>
      <c r="G49" s="483"/>
      <c r="H49" s="365" t="s">
        <v>262</v>
      </c>
      <c r="I49" s="371">
        <f>SUM(I10,I20,I35,I40,I44)</f>
        <v>61345</v>
      </c>
      <c r="J49" s="484"/>
      <c r="K49" s="484"/>
      <c r="L49" s="484"/>
      <c r="M49" s="369" t="s">
        <v>260</v>
      </c>
      <c r="N49" s="372">
        <f>SUM(N10,N20,N35,N40,N44)</f>
        <v>20116.169999999998</v>
      </c>
      <c r="O49" s="485"/>
      <c r="P49" s="485"/>
      <c r="Q49" s="485"/>
      <c r="R49" s="370" t="s">
        <v>272</v>
      </c>
      <c r="S49" s="373">
        <f>SUM(S10,S20,S35,S40,S44)</f>
        <v>112326.98000000001</v>
      </c>
    </row>
  </sheetData>
  <sheetProtection selectLockedCells="1" selectUnlockedCells="1"/>
  <mergeCells count="11">
    <mergeCell ref="B45:F45"/>
    <mergeCell ref="O5:S5"/>
    <mergeCell ref="J5:N5"/>
    <mergeCell ref="C49:E49"/>
    <mergeCell ref="B4:F4"/>
    <mergeCell ref="B6:F6"/>
    <mergeCell ref="B11:F11"/>
    <mergeCell ref="B41:F41"/>
    <mergeCell ref="B21:F21"/>
    <mergeCell ref="B36:I36"/>
    <mergeCell ref="G5:I5"/>
  </mergeCells>
  <phoneticPr fontId="8" type="noConversion"/>
  <pageMargins left="0.74791666666666667" right="0.74791666666666667" top="0.98402777777777772" bottom="0.98402777777777772" header="0.51180555555555551" footer="0.51180555555555551"/>
  <pageSetup paperSize="9" scale="80"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4"/>
  <sheetViews>
    <sheetView topLeftCell="C9" workbookViewId="0">
      <selection activeCell="M14" sqref="M14"/>
    </sheetView>
  </sheetViews>
  <sheetFormatPr defaultRowHeight="12.75" x14ac:dyDescent="0.2"/>
  <cols>
    <col min="1" max="1" width="9.140625" style="122"/>
    <col min="2" max="2" width="19" style="64" customWidth="1"/>
    <col min="3" max="3" width="15.85546875" style="10" customWidth="1"/>
    <col min="4" max="4" width="16.7109375" style="10" customWidth="1"/>
    <col min="5" max="5" width="11.5703125" style="70" customWidth="1"/>
    <col min="6" max="6" width="13.85546875" style="70" bestFit="1" customWidth="1"/>
    <col min="7" max="7" width="13.42578125" style="8" customWidth="1"/>
    <col min="8" max="8" width="12" bestFit="1" customWidth="1"/>
    <col min="9" max="9" width="10.42578125" bestFit="1" customWidth="1"/>
    <col min="11" max="11" width="13.140625" style="72" bestFit="1" customWidth="1"/>
    <col min="12" max="12" width="13.7109375" style="41" bestFit="1" customWidth="1"/>
    <col min="13" max="13" width="9.140625" style="41"/>
  </cols>
  <sheetData>
    <row r="4" spans="1:13" ht="12.75" customHeight="1" x14ac:dyDescent="0.2">
      <c r="B4" s="570" t="s">
        <v>373</v>
      </c>
      <c r="C4" s="570"/>
      <c r="D4" s="570"/>
      <c r="E4" s="570"/>
      <c r="F4" s="570"/>
    </row>
    <row r="5" spans="1:13" ht="29.25" thickBot="1" x14ac:dyDescent="0.25">
      <c r="B5" s="377" t="s">
        <v>383</v>
      </c>
      <c r="C5" s="355" t="s">
        <v>384</v>
      </c>
      <c r="D5" s="355" t="s">
        <v>385</v>
      </c>
      <c r="E5" s="431" t="s">
        <v>386</v>
      </c>
      <c r="F5" s="431" t="s">
        <v>387</v>
      </c>
      <c r="G5" s="574" t="s">
        <v>262</v>
      </c>
      <c r="H5" s="592"/>
      <c r="I5" s="588" t="s">
        <v>260</v>
      </c>
      <c r="J5" s="588"/>
      <c r="K5" s="588"/>
      <c r="L5" s="588"/>
      <c r="M5" s="588"/>
    </row>
    <row r="6" spans="1:13" ht="38.25" x14ac:dyDescent="0.2">
      <c r="A6" s="358" t="s">
        <v>265</v>
      </c>
      <c r="B6" s="555" t="s">
        <v>374</v>
      </c>
      <c r="C6" s="555"/>
      <c r="D6" s="555"/>
      <c r="E6" s="555"/>
      <c r="F6" s="555"/>
      <c r="G6" s="77" t="s">
        <v>385</v>
      </c>
      <c r="H6" s="81" t="s">
        <v>61</v>
      </c>
      <c r="I6" s="171" t="s">
        <v>222</v>
      </c>
      <c r="J6" s="171" t="s">
        <v>223</v>
      </c>
      <c r="K6" s="381" t="s">
        <v>385</v>
      </c>
      <c r="L6" s="382" t="s">
        <v>160</v>
      </c>
      <c r="M6" s="383" t="s">
        <v>11</v>
      </c>
    </row>
    <row r="7" spans="1:13" ht="76.5" x14ac:dyDescent="0.2">
      <c r="A7" s="116">
        <v>1</v>
      </c>
      <c r="B7" s="232" t="s">
        <v>244</v>
      </c>
      <c r="C7" s="25">
        <v>0</v>
      </c>
      <c r="D7" s="25">
        <v>1</v>
      </c>
      <c r="E7" s="503">
        <v>5000</v>
      </c>
      <c r="F7" s="504">
        <f>D7*E7</f>
        <v>5000</v>
      </c>
      <c r="G7" s="505">
        <v>1</v>
      </c>
      <c r="H7" s="102">
        <v>1979</v>
      </c>
      <c r="I7" s="75"/>
      <c r="J7" s="75"/>
      <c r="K7" s="76"/>
      <c r="L7" s="102"/>
      <c r="M7" s="102"/>
    </row>
    <row r="8" spans="1:13" ht="51" x14ac:dyDescent="0.2">
      <c r="A8" s="116">
        <v>2</v>
      </c>
      <c r="B8" s="232" t="s">
        <v>376</v>
      </c>
      <c r="C8" s="25">
        <v>0</v>
      </c>
      <c r="D8" s="25">
        <v>1</v>
      </c>
      <c r="E8" s="503">
        <v>1700</v>
      </c>
      <c r="F8" s="504">
        <f>D8*E8</f>
        <v>1700</v>
      </c>
      <c r="G8" s="506">
        <v>1</v>
      </c>
      <c r="H8" s="102">
        <v>2413</v>
      </c>
      <c r="I8" s="75"/>
      <c r="J8" s="75"/>
      <c r="K8" s="76"/>
      <c r="L8" s="102"/>
      <c r="M8" s="102">
        <f>L8*K8</f>
        <v>0</v>
      </c>
    </row>
    <row r="9" spans="1:13" x14ac:dyDescent="0.2">
      <c r="A9" s="336"/>
      <c r="B9" s="498"/>
      <c r="C9" s="499"/>
      <c r="D9" s="499"/>
      <c r="E9" s="500" t="s">
        <v>11</v>
      </c>
      <c r="F9" s="501">
        <f>SUM(F7:F8)</f>
        <v>6700</v>
      </c>
      <c r="G9" s="502"/>
      <c r="H9" s="395">
        <f>SUM(H7:H8)</f>
        <v>4392</v>
      </c>
      <c r="I9" s="336"/>
      <c r="J9" s="336"/>
      <c r="K9" s="336"/>
      <c r="L9" s="336" t="s">
        <v>172</v>
      </c>
      <c r="M9" s="395">
        <f>SUM(M7:M8)</f>
        <v>0</v>
      </c>
    </row>
    <row r="10" spans="1:13" ht="12.75" customHeight="1" x14ac:dyDescent="0.2">
      <c r="A10" s="116"/>
      <c r="B10" s="558" t="s">
        <v>377</v>
      </c>
      <c r="C10" s="560"/>
      <c r="D10" s="560"/>
      <c r="E10" s="560"/>
      <c r="F10" s="560"/>
      <c r="G10" s="92"/>
      <c r="H10" s="89"/>
      <c r="I10" s="89"/>
      <c r="J10" s="89"/>
      <c r="K10" s="89"/>
      <c r="L10" s="89"/>
      <c r="M10" s="89"/>
    </row>
    <row r="11" spans="1:13" ht="76.5" x14ac:dyDescent="0.2">
      <c r="A11" s="116">
        <v>3</v>
      </c>
      <c r="B11" s="232" t="s">
        <v>378</v>
      </c>
      <c r="C11" s="10">
        <v>0</v>
      </c>
      <c r="D11" s="10">
        <v>1</v>
      </c>
      <c r="E11" s="70">
        <v>6000</v>
      </c>
      <c r="F11" s="71">
        <f>D11*E11</f>
        <v>6000</v>
      </c>
      <c r="G11" s="90"/>
      <c r="H11" s="80"/>
      <c r="I11" s="75"/>
      <c r="J11" s="75"/>
      <c r="K11" s="76"/>
      <c r="L11" s="102"/>
      <c r="M11" s="102">
        <f>K11*L11</f>
        <v>0</v>
      </c>
    </row>
    <row r="12" spans="1:13" ht="51" x14ac:dyDescent="0.2">
      <c r="A12" s="116">
        <v>4</v>
      </c>
      <c r="B12" s="232" t="s">
        <v>375</v>
      </c>
      <c r="C12" s="10">
        <v>0</v>
      </c>
      <c r="D12" s="10">
        <v>1</v>
      </c>
      <c r="E12" s="70">
        <v>2000</v>
      </c>
      <c r="F12" s="71">
        <f>D12*E12</f>
        <v>2000</v>
      </c>
      <c r="G12" s="90">
        <v>1</v>
      </c>
      <c r="H12" s="80">
        <v>8000</v>
      </c>
      <c r="I12" s="75">
        <v>3</v>
      </c>
      <c r="J12" s="75">
        <v>5</v>
      </c>
      <c r="K12" s="76">
        <v>1</v>
      </c>
      <c r="L12" s="102">
        <v>1979</v>
      </c>
      <c r="M12" s="102">
        <f>K12*L12</f>
        <v>1979</v>
      </c>
    </row>
    <row r="13" spans="1:13" x14ac:dyDescent="0.2">
      <c r="A13" s="335"/>
      <c r="B13" s="507"/>
      <c r="C13" s="499"/>
      <c r="D13" s="499"/>
      <c r="E13" s="500" t="s">
        <v>11</v>
      </c>
      <c r="F13" s="501">
        <f>SUM(F11:F12)</f>
        <v>8000</v>
      </c>
      <c r="G13" s="502"/>
      <c r="H13" s="336"/>
      <c r="I13" s="336"/>
      <c r="J13" s="336"/>
      <c r="K13" s="336"/>
      <c r="L13" s="336" t="s">
        <v>172</v>
      </c>
      <c r="M13" s="395">
        <f>SUM(M11:M12)</f>
        <v>1979</v>
      </c>
    </row>
    <row r="14" spans="1:13" ht="26.25" x14ac:dyDescent="0.25">
      <c r="D14" s="418" t="s">
        <v>379</v>
      </c>
      <c r="E14" s="512"/>
      <c r="F14" s="513">
        <f>F9+F13</f>
        <v>14700</v>
      </c>
      <c r="G14" s="508" t="s">
        <v>262</v>
      </c>
      <c r="H14" s="509">
        <f>SUM(H7:H8,H11:H12)</f>
        <v>12392</v>
      </c>
      <c r="I14" s="510"/>
      <c r="J14" s="510"/>
      <c r="K14" s="366"/>
      <c r="L14" s="510" t="s">
        <v>260</v>
      </c>
      <c r="M14" s="511">
        <f>SUM(M9,M13)</f>
        <v>1979</v>
      </c>
    </row>
  </sheetData>
  <sheetProtection selectLockedCells="1" selectUnlockedCells="1"/>
  <autoFilter ref="C1:C65123"/>
  <mergeCells count="5">
    <mergeCell ref="I5:M5"/>
    <mergeCell ref="B4:F4"/>
    <mergeCell ref="B6:F6"/>
    <mergeCell ref="B10:F10"/>
    <mergeCell ref="G5:H5"/>
  </mergeCells>
  <phoneticPr fontId="8" type="noConversion"/>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8"/>
  <sheetViews>
    <sheetView topLeftCell="A34" workbookViewId="0">
      <selection activeCell="J28" sqref="J28"/>
    </sheetView>
  </sheetViews>
  <sheetFormatPr defaultRowHeight="12.75" x14ac:dyDescent="0.2"/>
  <cols>
    <col min="2" max="2" width="11.28515625" bestFit="1" customWidth="1"/>
    <col min="3" max="3" width="15.140625" bestFit="1" customWidth="1"/>
    <col min="6" max="6" width="11.42578125" bestFit="1" customWidth="1"/>
    <col min="7" max="7" width="18.28515625" style="109" customWidth="1"/>
    <col min="8" max="8" width="24.28515625" style="109" customWidth="1"/>
    <col min="10" max="10" width="12.140625" style="321" bestFit="1" customWidth="1"/>
    <col min="11" max="11" width="12.140625" style="113" bestFit="1" customWidth="1"/>
    <col min="12" max="12" width="15.42578125" bestFit="1" customWidth="1"/>
    <col min="13" max="13" width="15.140625" style="109" customWidth="1"/>
  </cols>
  <sheetData>
    <row r="1" spans="2:13" x14ac:dyDescent="0.2">
      <c r="I1" s="120"/>
      <c r="J1" s="323"/>
      <c r="K1" s="167"/>
      <c r="L1" s="120"/>
    </row>
    <row r="2" spans="2:13" x14ac:dyDescent="0.2">
      <c r="I2" s="120"/>
      <c r="J2" s="323"/>
      <c r="K2" s="167"/>
      <c r="L2" s="120"/>
    </row>
    <row r="3" spans="2:13" x14ac:dyDescent="0.2">
      <c r="I3" s="120"/>
      <c r="J3" s="323"/>
      <c r="K3" s="167"/>
      <c r="L3" s="120"/>
    </row>
    <row r="4" spans="2:13" ht="13.5" thickBot="1" x14ac:dyDescent="0.25">
      <c r="B4" s="593"/>
      <c r="C4" s="593"/>
      <c r="D4" s="593"/>
      <c r="E4" s="593"/>
      <c r="F4" s="593"/>
      <c r="H4" s="593"/>
      <c r="I4" s="593"/>
      <c r="J4" s="593"/>
      <c r="K4" s="593"/>
      <c r="L4" s="593"/>
    </row>
    <row r="5" spans="2:13" x14ac:dyDescent="0.2">
      <c r="B5" s="594" t="s">
        <v>260</v>
      </c>
      <c r="C5" s="595"/>
      <c r="D5" s="595"/>
      <c r="E5" s="595"/>
      <c r="F5" s="595"/>
      <c r="G5" s="527"/>
      <c r="H5" s="596" t="s">
        <v>272</v>
      </c>
      <c r="I5" s="597"/>
      <c r="J5" s="597"/>
      <c r="K5" s="597"/>
      <c r="L5" s="597"/>
      <c r="M5" s="598"/>
    </row>
    <row r="6" spans="2:13" ht="38.25" x14ac:dyDescent="0.2">
      <c r="B6" s="517" t="s">
        <v>222</v>
      </c>
      <c r="C6" s="171" t="s">
        <v>223</v>
      </c>
      <c r="D6" s="516" t="s">
        <v>385</v>
      </c>
      <c r="E6" s="382" t="s">
        <v>160</v>
      </c>
      <c r="F6" s="382" t="s">
        <v>11</v>
      </c>
      <c r="G6" s="528" t="s">
        <v>380</v>
      </c>
      <c r="H6" s="534" t="s">
        <v>58</v>
      </c>
      <c r="I6" s="85" t="s">
        <v>60</v>
      </c>
      <c r="J6" s="324" t="s">
        <v>61</v>
      </c>
      <c r="K6" s="103"/>
      <c r="L6" s="103" t="s">
        <v>11</v>
      </c>
      <c r="M6" s="518" t="s">
        <v>380</v>
      </c>
    </row>
    <row r="7" spans="2:13" x14ac:dyDescent="0.2">
      <c r="B7" s="520">
        <v>6</v>
      </c>
      <c r="C7" s="116">
        <v>31</v>
      </c>
      <c r="D7" s="112">
        <v>1</v>
      </c>
      <c r="E7" s="113">
        <v>399</v>
      </c>
      <c r="F7" s="113">
        <f>E7*D7</f>
        <v>399</v>
      </c>
      <c r="G7" s="529" t="s">
        <v>169</v>
      </c>
      <c r="H7" s="535" t="s">
        <v>59</v>
      </c>
      <c r="I7" s="320">
        <v>1</v>
      </c>
      <c r="J7" s="530">
        <v>494.54</v>
      </c>
      <c r="K7" s="102"/>
      <c r="L7" s="102">
        <f>I7*J7</f>
        <v>494.54</v>
      </c>
      <c r="M7" s="519" t="s">
        <v>269</v>
      </c>
    </row>
    <row r="8" spans="2:13" ht="23.25" x14ac:dyDescent="0.2">
      <c r="B8" s="520">
        <v>6</v>
      </c>
      <c r="C8" s="116">
        <v>34</v>
      </c>
      <c r="D8" s="112">
        <v>2</v>
      </c>
      <c r="E8" s="113">
        <v>275.98</v>
      </c>
      <c r="F8" s="113">
        <f t="shared" ref="F8:F15" si="0">E8*D8</f>
        <v>551.96</v>
      </c>
      <c r="G8" s="529" t="s">
        <v>170</v>
      </c>
      <c r="H8" s="535" t="s">
        <v>62</v>
      </c>
      <c r="I8" s="320">
        <v>1</v>
      </c>
      <c r="J8" s="325">
        <v>511.48</v>
      </c>
      <c r="K8" s="102"/>
      <c r="L8" s="102">
        <f t="shared" ref="L8:L30" si="1">I8*J8</f>
        <v>511.48</v>
      </c>
      <c r="M8" s="519" t="s">
        <v>269</v>
      </c>
    </row>
    <row r="9" spans="2:13" ht="23.25" x14ac:dyDescent="0.2">
      <c r="B9" s="520">
        <v>6</v>
      </c>
      <c r="C9" s="116">
        <v>39</v>
      </c>
      <c r="D9" s="112">
        <v>4</v>
      </c>
      <c r="E9" s="113">
        <v>260</v>
      </c>
      <c r="F9" s="113">
        <f t="shared" si="0"/>
        <v>1040</v>
      </c>
      <c r="G9" s="529" t="s">
        <v>258</v>
      </c>
      <c r="H9" s="535" t="s">
        <v>63</v>
      </c>
      <c r="I9" s="320">
        <v>1</v>
      </c>
      <c r="J9" s="325">
        <v>669.33</v>
      </c>
      <c r="K9" s="102"/>
      <c r="L9" s="102">
        <f t="shared" si="1"/>
        <v>669.33</v>
      </c>
      <c r="M9" s="519" t="s">
        <v>269</v>
      </c>
    </row>
    <row r="10" spans="2:13" ht="25.5" customHeight="1" x14ac:dyDescent="0.2">
      <c r="B10" s="520">
        <v>7</v>
      </c>
      <c r="C10" s="116">
        <v>1</v>
      </c>
      <c r="D10" s="112">
        <v>3</v>
      </c>
      <c r="E10" s="113">
        <v>1458.59</v>
      </c>
      <c r="F10" s="113">
        <f t="shared" si="0"/>
        <v>4375.7699999999995</v>
      </c>
      <c r="G10" s="529" t="s">
        <v>247</v>
      </c>
      <c r="H10" s="536" t="s">
        <v>64</v>
      </c>
      <c r="I10" s="320">
        <v>1</v>
      </c>
      <c r="J10" s="325">
        <v>176.23</v>
      </c>
      <c r="K10" s="102"/>
      <c r="L10" s="102">
        <f t="shared" si="1"/>
        <v>176.23</v>
      </c>
      <c r="M10" s="519" t="s">
        <v>269</v>
      </c>
    </row>
    <row r="11" spans="2:13" ht="23.25" x14ac:dyDescent="0.2">
      <c r="B11" s="520">
        <v>7</v>
      </c>
      <c r="C11" s="116">
        <v>2</v>
      </c>
      <c r="D11" s="112">
        <v>1</v>
      </c>
      <c r="E11" s="113">
        <v>940</v>
      </c>
      <c r="F11" s="113">
        <f t="shared" si="0"/>
        <v>940</v>
      </c>
      <c r="G11" s="529" t="s">
        <v>169</v>
      </c>
      <c r="H11" s="535" t="s">
        <v>65</v>
      </c>
      <c r="I11" s="320">
        <v>2</v>
      </c>
      <c r="J11" s="325">
        <v>628.83000000000004</v>
      </c>
      <c r="K11" s="102"/>
      <c r="L11" s="102">
        <f t="shared" si="1"/>
        <v>1257.6600000000001</v>
      </c>
      <c r="M11" s="519" t="s">
        <v>269</v>
      </c>
    </row>
    <row r="12" spans="2:13" ht="23.25" x14ac:dyDescent="0.2">
      <c r="B12" s="520">
        <v>7</v>
      </c>
      <c r="C12" s="116">
        <v>6</v>
      </c>
      <c r="D12" s="112">
        <v>2</v>
      </c>
      <c r="E12" s="113">
        <v>386</v>
      </c>
      <c r="F12" s="113">
        <f t="shared" si="0"/>
        <v>772</v>
      </c>
      <c r="G12" s="529" t="s">
        <v>170</v>
      </c>
      <c r="H12" s="535" t="s">
        <v>66</v>
      </c>
      <c r="I12" s="320">
        <v>1</v>
      </c>
      <c r="J12" s="325">
        <v>1557.09</v>
      </c>
      <c r="K12" s="102"/>
      <c r="L12" s="102">
        <f t="shared" si="1"/>
        <v>1557.09</v>
      </c>
      <c r="M12" s="519" t="s">
        <v>269</v>
      </c>
    </row>
    <row r="13" spans="2:13" x14ac:dyDescent="0.2">
      <c r="B13" s="520">
        <v>7</v>
      </c>
      <c r="C13" s="116">
        <v>15</v>
      </c>
      <c r="D13" s="112">
        <v>2</v>
      </c>
      <c r="E13" s="113">
        <v>134.93</v>
      </c>
      <c r="F13" s="113">
        <f t="shared" si="0"/>
        <v>269.86</v>
      </c>
      <c r="G13" s="529" t="s">
        <v>170</v>
      </c>
      <c r="H13" s="535" t="s">
        <v>67</v>
      </c>
      <c r="I13" s="320">
        <v>5</v>
      </c>
      <c r="J13" s="325">
        <v>202.71</v>
      </c>
      <c r="K13" s="102"/>
      <c r="L13" s="102">
        <f t="shared" si="1"/>
        <v>1013.5500000000001</v>
      </c>
      <c r="M13" s="519" t="s">
        <v>269</v>
      </c>
    </row>
    <row r="14" spans="2:13" ht="23.25" x14ac:dyDescent="0.2">
      <c r="B14" s="520">
        <v>7</v>
      </c>
      <c r="C14" s="116">
        <v>19</v>
      </c>
      <c r="D14" s="112">
        <v>2</v>
      </c>
      <c r="E14" s="113">
        <v>583.49</v>
      </c>
      <c r="F14" s="113">
        <f t="shared" si="0"/>
        <v>1166.98</v>
      </c>
      <c r="G14" s="529" t="s">
        <v>170</v>
      </c>
      <c r="H14" s="535" t="s">
        <v>71</v>
      </c>
      <c r="I14" s="320">
        <v>1</v>
      </c>
      <c r="J14" s="325">
        <v>1000</v>
      </c>
      <c r="K14" s="129"/>
      <c r="L14" s="102">
        <f t="shared" si="1"/>
        <v>1000</v>
      </c>
      <c r="M14" s="519" t="s">
        <v>258</v>
      </c>
    </row>
    <row r="15" spans="2:13" ht="165.75" customHeight="1" x14ac:dyDescent="0.2">
      <c r="B15" s="520">
        <v>3</v>
      </c>
      <c r="C15" s="116">
        <v>5</v>
      </c>
      <c r="D15" s="112">
        <v>20</v>
      </c>
      <c r="E15" s="113">
        <v>1979</v>
      </c>
      <c r="F15" s="113">
        <f t="shared" si="0"/>
        <v>39580</v>
      </c>
      <c r="G15" s="529" t="s">
        <v>264</v>
      </c>
      <c r="H15" s="535" t="s">
        <v>75</v>
      </c>
      <c r="I15" s="320">
        <v>1</v>
      </c>
      <c r="J15" s="325">
        <v>184.67</v>
      </c>
      <c r="K15" s="129"/>
      <c r="L15" s="102">
        <f t="shared" si="1"/>
        <v>184.67</v>
      </c>
      <c r="M15" s="519" t="s">
        <v>258</v>
      </c>
    </row>
    <row r="16" spans="2:13" x14ac:dyDescent="0.2">
      <c r="B16" s="520">
        <v>3</v>
      </c>
      <c r="C16" s="116">
        <v>2</v>
      </c>
      <c r="D16" s="522">
        <v>2</v>
      </c>
      <c r="E16" s="113">
        <v>414.72</v>
      </c>
      <c r="F16" s="113">
        <f>D16*E16</f>
        <v>829.44</v>
      </c>
      <c r="G16" s="514" t="s">
        <v>248</v>
      </c>
      <c r="H16" s="535" t="s">
        <v>76</v>
      </c>
      <c r="I16" s="320">
        <v>1</v>
      </c>
      <c r="J16" s="325">
        <v>8860</v>
      </c>
      <c r="K16" s="129"/>
      <c r="L16" s="102">
        <f t="shared" si="1"/>
        <v>8860</v>
      </c>
      <c r="M16" s="519" t="s">
        <v>269</v>
      </c>
    </row>
    <row r="17" spans="2:13" x14ac:dyDescent="0.2">
      <c r="B17" s="520">
        <v>4</v>
      </c>
      <c r="C17" s="116">
        <v>3</v>
      </c>
      <c r="D17" s="522">
        <v>2</v>
      </c>
      <c r="E17" s="113">
        <v>184.5</v>
      </c>
      <c r="F17" s="113">
        <f t="shared" ref="F17:F41" si="2">D17*E17</f>
        <v>369</v>
      </c>
      <c r="G17" s="514" t="s">
        <v>249</v>
      </c>
      <c r="H17" s="535" t="s">
        <v>77</v>
      </c>
      <c r="I17" s="320">
        <v>1</v>
      </c>
      <c r="J17" s="325">
        <v>700</v>
      </c>
      <c r="K17" s="129"/>
      <c r="L17" s="102">
        <f t="shared" si="1"/>
        <v>700</v>
      </c>
      <c r="M17" s="519" t="s">
        <v>269</v>
      </c>
    </row>
    <row r="18" spans="2:13" ht="23.25" x14ac:dyDescent="0.2">
      <c r="B18" s="520">
        <v>4</v>
      </c>
      <c r="C18" s="116">
        <v>13</v>
      </c>
      <c r="D18" s="522">
        <v>2</v>
      </c>
      <c r="E18" s="113">
        <v>799</v>
      </c>
      <c r="F18" s="113">
        <f t="shared" si="2"/>
        <v>1598</v>
      </c>
      <c r="G18" s="514" t="s">
        <v>250</v>
      </c>
      <c r="H18" s="535" t="s">
        <v>78</v>
      </c>
      <c r="I18" s="320">
        <v>2</v>
      </c>
      <c r="J18" s="325">
        <v>648.27</v>
      </c>
      <c r="K18" s="129"/>
      <c r="L18" s="102">
        <f t="shared" si="1"/>
        <v>1296.54</v>
      </c>
      <c r="M18" s="519" t="s">
        <v>269</v>
      </c>
    </row>
    <row r="19" spans="2:13" x14ac:dyDescent="0.2">
      <c r="B19" s="520">
        <v>5</v>
      </c>
      <c r="C19" s="116">
        <v>41</v>
      </c>
      <c r="D19" s="522">
        <v>2</v>
      </c>
      <c r="E19" s="113">
        <v>1139.2</v>
      </c>
      <c r="F19" s="113">
        <f t="shared" si="2"/>
        <v>2278.4</v>
      </c>
      <c r="G19" s="514" t="s">
        <v>249</v>
      </c>
      <c r="H19" s="535" t="s">
        <v>79</v>
      </c>
      <c r="I19" s="320">
        <v>1</v>
      </c>
      <c r="J19" s="325">
        <v>668.43</v>
      </c>
      <c r="K19" s="129"/>
      <c r="L19" s="102">
        <f t="shared" si="1"/>
        <v>668.43</v>
      </c>
      <c r="M19" s="519" t="s">
        <v>269</v>
      </c>
    </row>
    <row r="20" spans="2:13" ht="23.25" x14ac:dyDescent="0.2">
      <c r="B20" s="520">
        <v>3</v>
      </c>
      <c r="C20" s="116">
        <v>1</v>
      </c>
      <c r="D20" s="522">
        <v>12</v>
      </c>
      <c r="E20" s="113">
        <v>221</v>
      </c>
      <c r="F20" s="113">
        <f t="shared" si="2"/>
        <v>2652</v>
      </c>
      <c r="G20" s="514" t="s">
        <v>249</v>
      </c>
      <c r="H20" s="535" t="s">
        <v>80</v>
      </c>
      <c r="I20" s="320">
        <v>1</v>
      </c>
      <c r="J20" s="325">
        <v>1800</v>
      </c>
      <c r="K20" s="129"/>
      <c r="L20" s="102">
        <f t="shared" si="1"/>
        <v>1800</v>
      </c>
      <c r="M20" s="519" t="s">
        <v>269</v>
      </c>
    </row>
    <row r="21" spans="2:13" ht="23.25" x14ac:dyDescent="0.2">
      <c r="B21" s="520">
        <v>3</v>
      </c>
      <c r="C21" s="116">
        <v>6</v>
      </c>
      <c r="D21" s="522">
        <v>3</v>
      </c>
      <c r="E21" s="113">
        <v>1139.98</v>
      </c>
      <c r="F21" s="113">
        <f t="shared" si="2"/>
        <v>3419.94</v>
      </c>
      <c r="G21" s="514" t="s">
        <v>251</v>
      </c>
      <c r="H21" s="535" t="s">
        <v>81</v>
      </c>
      <c r="I21" s="320">
        <v>2</v>
      </c>
      <c r="J21" s="531">
        <v>583.49</v>
      </c>
      <c r="K21" s="129"/>
      <c r="L21" s="102">
        <f t="shared" si="1"/>
        <v>1166.98</v>
      </c>
      <c r="M21" s="519" t="s">
        <v>269</v>
      </c>
    </row>
    <row r="22" spans="2:13" ht="23.25" x14ac:dyDescent="0.2">
      <c r="B22" s="520">
        <v>3</v>
      </c>
      <c r="C22" s="116">
        <v>8</v>
      </c>
      <c r="D22" s="522">
        <v>3</v>
      </c>
      <c r="E22" s="113">
        <v>540</v>
      </c>
      <c r="F22" s="113">
        <f t="shared" si="2"/>
        <v>1620</v>
      </c>
      <c r="G22" s="514" t="s">
        <v>252</v>
      </c>
      <c r="H22" s="535" t="s">
        <v>82</v>
      </c>
      <c r="I22" s="320">
        <v>4</v>
      </c>
      <c r="J22" s="532">
        <v>260</v>
      </c>
      <c r="K22" s="129"/>
      <c r="L22" s="102">
        <f t="shared" si="1"/>
        <v>1040</v>
      </c>
      <c r="M22" s="519" t="s">
        <v>258</v>
      </c>
    </row>
    <row r="23" spans="2:13" ht="23.25" x14ac:dyDescent="0.2">
      <c r="B23" s="520">
        <v>3</v>
      </c>
      <c r="C23" s="116">
        <v>9</v>
      </c>
      <c r="D23" s="522">
        <v>5</v>
      </c>
      <c r="E23" s="113">
        <v>89</v>
      </c>
      <c r="F23" s="113">
        <f t="shared" si="2"/>
        <v>445</v>
      </c>
      <c r="G23" s="514" t="s">
        <v>252</v>
      </c>
      <c r="H23" s="535" t="s">
        <v>83</v>
      </c>
      <c r="I23" s="320">
        <v>2</v>
      </c>
      <c r="J23" s="532">
        <v>386.99</v>
      </c>
      <c r="K23" s="129"/>
      <c r="L23" s="102">
        <f t="shared" si="1"/>
        <v>773.98</v>
      </c>
      <c r="M23" s="519" t="s">
        <v>269</v>
      </c>
    </row>
    <row r="24" spans="2:13" x14ac:dyDescent="0.2">
      <c r="B24" s="520">
        <v>4</v>
      </c>
      <c r="C24" s="116">
        <v>2</v>
      </c>
      <c r="D24" s="522">
        <v>4</v>
      </c>
      <c r="E24" s="113">
        <v>240</v>
      </c>
      <c r="F24" s="113">
        <f t="shared" si="2"/>
        <v>960</v>
      </c>
      <c r="G24" s="514" t="s">
        <v>249</v>
      </c>
      <c r="H24" s="535" t="s">
        <v>84</v>
      </c>
      <c r="I24" s="320">
        <v>1</v>
      </c>
      <c r="J24" s="531">
        <v>1549</v>
      </c>
      <c r="K24" s="129"/>
      <c r="L24" s="102">
        <f t="shared" si="1"/>
        <v>1549</v>
      </c>
      <c r="M24" s="519" t="s">
        <v>91</v>
      </c>
    </row>
    <row r="25" spans="2:13" ht="23.25" x14ac:dyDescent="0.2">
      <c r="B25" s="520">
        <v>4</v>
      </c>
      <c r="C25" s="116">
        <v>4</v>
      </c>
      <c r="D25" s="522">
        <v>2</v>
      </c>
      <c r="E25" s="113">
        <v>511.48</v>
      </c>
      <c r="F25" s="113">
        <f t="shared" si="2"/>
        <v>1022.96</v>
      </c>
      <c r="G25" s="514" t="s">
        <v>249</v>
      </c>
      <c r="H25" s="535" t="s">
        <v>85</v>
      </c>
      <c r="I25" s="320">
        <v>1</v>
      </c>
      <c r="J25" s="532">
        <v>93</v>
      </c>
      <c r="K25" s="129"/>
      <c r="L25" s="102">
        <f t="shared" si="1"/>
        <v>93</v>
      </c>
      <c r="M25" s="519" t="s">
        <v>269</v>
      </c>
    </row>
    <row r="26" spans="2:13" ht="25.5" x14ac:dyDescent="0.2">
      <c r="B26" s="520">
        <v>4</v>
      </c>
      <c r="C26" s="116">
        <v>5</v>
      </c>
      <c r="D26" s="522">
        <v>2</v>
      </c>
      <c r="E26" s="113">
        <v>176.23</v>
      </c>
      <c r="F26" s="113">
        <f t="shared" si="2"/>
        <v>352.46</v>
      </c>
      <c r="G26" s="514" t="s">
        <v>249</v>
      </c>
      <c r="H26" s="535" t="s">
        <v>92</v>
      </c>
      <c r="I26" s="320">
        <v>2</v>
      </c>
      <c r="J26" s="319">
        <v>1840</v>
      </c>
      <c r="K26" s="129"/>
      <c r="L26" s="102">
        <f t="shared" si="1"/>
        <v>3680</v>
      </c>
      <c r="M26" s="519" t="s">
        <v>93</v>
      </c>
    </row>
    <row r="27" spans="2:13" ht="23.25" x14ac:dyDescent="0.2">
      <c r="B27" s="520">
        <v>4</v>
      </c>
      <c r="C27" s="116">
        <v>6</v>
      </c>
      <c r="D27" s="522">
        <v>2</v>
      </c>
      <c r="E27" s="113">
        <v>494.54</v>
      </c>
      <c r="F27" s="113">
        <f t="shared" si="2"/>
        <v>989.08</v>
      </c>
      <c r="G27" s="514" t="s">
        <v>249</v>
      </c>
      <c r="H27" s="535" t="s">
        <v>95</v>
      </c>
      <c r="I27" s="320">
        <v>1</v>
      </c>
      <c r="J27" s="533">
        <v>240</v>
      </c>
      <c r="K27" s="129"/>
      <c r="L27" s="102">
        <f t="shared" si="1"/>
        <v>240</v>
      </c>
      <c r="M27" s="519" t="s">
        <v>269</v>
      </c>
    </row>
    <row r="28" spans="2:13" x14ac:dyDescent="0.2">
      <c r="B28" s="520">
        <v>4</v>
      </c>
      <c r="C28" s="116">
        <v>7</v>
      </c>
      <c r="D28" s="522">
        <v>2</v>
      </c>
      <c r="E28" s="113">
        <v>1557.09</v>
      </c>
      <c r="F28" s="113">
        <f t="shared" si="2"/>
        <v>3114.18</v>
      </c>
      <c r="G28" s="514" t="s">
        <v>249</v>
      </c>
      <c r="H28" s="535" t="s">
        <v>86</v>
      </c>
      <c r="I28" s="320">
        <v>12</v>
      </c>
      <c r="J28" s="532">
        <v>79</v>
      </c>
      <c r="K28" s="129"/>
      <c r="L28" s="102">
        <f t="shared" si="1"/>
        <v>948</v>
      </c>
      <c r="M28" s="519" t="s">
        <v>269</v>
      </c>
    </row>
    <row r="29" spans="2:13" x14ac:dyDescent="0.2">
      <c r="B29" s="520">
        <v>4</v>
      </c>
      <c r="C29" s="116">
        <v>8</v>
      </c>
      <c r="D29" s="522">
        <v>3</v>
      </c>
      <c r="E29" s="113">
        <v>90</v>
      </c>
      <c r="F29" s="113">
        <f t="shared" si="2"/>
        <v>270</v>
      </c>
      <c r="G29" s="514" t="s">
        <v>249</v>
      </c>
      <c r="H29" s="535" t="s">
        <v>87</v>
      </c>
      <c r="I29" s="320">
        <v>5</v>
      </c>
      <c r="J29" s="532">
        <v>60</v>
      </c>
      <c r="K29" s="129"/>
      <c r="L29" s="102">
        <f t="shared" si="1"/>
        <v>300</v>
      </c>
      <c r="M29" s="519" t="s">
        <v>269</v>
      </c>
    </row>
    <row r="30" spans="2:13" ht="25.5" x14ac:dyDescent="0.2">
      <c r="B30" s="520">
        <v>4</v>
      </c>
      <c r="C30" s="116">
        <v>9</v>
      </c>
      <c r="D30" s="522">
        <v>3</v>
      </c>
      <c r="E30" s="113">
        <v>628.83000000000004</v>
      </c>
      <c r="F30" s="113">
        <f t="shared" si="2"/>
        <v>1886.4900000000002</v>
      </c>
      <c r="G30" s="514" t="s">
        <v>266</v>
      </c>
      <c r="H30" s="535" t="s">
        <v>88</v>
      </c>
      <c r="I30" s="320">
        <v>1</v>
      </c>
      <c r="J30" s="532">
        <v>129.99</v>
      </c>
      <c r="K30" s="129"/>
      <c r="L30" s="102">
        <f t="shared" si="1"/>
        <v>129.99</v>
      </c>
      <c r="M30" s="519" t="s">
        <v>89</v>
      </c>
    </row>
    <row r="31" spans="2:13" ht="25.5" x14ac:dyDescent="0.2">
      <c r="B31" s="520">
        <v>4</v>
      </c>
      <c r="C31" s="116">
        <v>10</v>
      </c>
      <c r="D31" s="522">
        <v>3</v>
      </c>
      <c r="E31" s="113">
        <v>624.55999999999995</v>
      </c>
      <c r="F31" s="113">
        <f t="shared" si="2"/>
        <v>1873.6799999999998</v>
      </c>
      <c r="G31" s="514" t="s">
        <v>253</v>
      </c>
      <c r="H31" s="537" t="s">
        <v>69</v>
      </c>
      <c r="I31" s="538">
        <v>5</v>
      </c>
      <c r="J31" s="539">
        <v>356.78</v>
      </c>
      <c r="K31" s="168"/>
      <c r="L31" s="168">
        <f>I31*J31</f>
        <v>1783.8999999999999</v>
      </c>
      <c r="M31" s="540" t="s">
        <v>94</v>
      </c>
    </row>
    <row r="32" spans="2:13" ht="23.25" x14ac:dyDescent="0.2">
      <c r="B32" s="520">
        <v>4</v>
      </c>
      <c r="C32" s="116">
        <v>12</v>
      </c>
      <c r="D32" s="522">
        <v>2</v>
      </c>
      <c r="E32" s="113">
        <v>669.33</v>
      </c>
      <c r="F32" s="113">
        <f t="shared" si="2"/>
        <v>1338.66</v>
      </c>
      <c r="G32" s="514" t="s">
        <v>249</v>
      </c>
      <c r="H32" s="537" t="s">
        <v>70</v>
      </c>
      <c r="I32" s="538">
        <v>5</v>
      </c>
      <c r="J32" s="539">
        <v>2013.5</v>
      </c>
      <c r="K32" s="541"/>
      <c r="L32" s="168">
        <f>I32*J32</f>
        <v>10067.5</v>
      </c>
      <c r="M32" s="540" t="s">
        <v>89</v>
      </c>
    </row>
    <row r="33" spans="2:13" ht="23.25" x14ac:dyDescent="0.2">
      <c r="B33" s="520">
        <v>4</v>
      </c>
      <c r="C33" s="116">
        <v>14</v>
      </c>
      <c r="D33" s="522">
        <v>2</v>
      </c>
      <c r="E33" s="113">
        <v>3474.99</v>
      </c>
      <c r="F33" s="113">
        <f t="shared" si="2"/>
        <v>6949.98</v>
      </c>
      <c r="G33" s="514" t="s">
        <v>250</v>
      </c>
      <c r="H33" s="537" t="s">
        <v>72</v>
      </c>
      <c r="I33" s="538">
        <v>4</v>
      </c>
      <c r="J33" s="539">
        <v>5000</v>
      </c>
      <c r="K33" s="541"/>
      <c r="L33" s="168">
        <f>I33*J33</f>
        <v>20000</v>
      </c>
      <c r="M33" s="540" t="s">
        <v>89</v>
      </c>
    </row>
    <row r="34" spans="2:13" x14ac:dyDescent="0.2">
      <c r="B34" s="520">
        <v>5</v>
      </c>
      <c r="C34" s="116">
        <v>15</v>
      </c>
      <c r="D34" s="522">
        <v>2</v>
      </c>
      <c r="E34" s="113">
        <v>699.97</v>
      </c>
      <c r="F34" s="113">
        <f t="shared" si="2"/>
        <v>1399.94</v>
      </c>
      <c r="G34" s="514" t="s">
        <v>254</v>
      </c>
      <c r="H34" s="542" t="s">
        <v>73</v>
      </c>
      <c r="I34" s="538">
        <v>5</v>
      </c>
      <c r="J34" s="539">
        <v>1790</v>
      </c>
      <c r="K34" s="541"/>
      <c r="L34" s="168">
        <f>I34*J34</f>
        <v>8950</v>
      </c>
      <c r="M34" s="540" t="s">
        <v>90</v>
      </c>
    </row>
    <row r="35" spans="2:13" ht="23.25" x14ac:dyDescent="0.2">
      <c r="B35" s="520">
        <v>5</v>
      </c>
      <c r="C35" s="116">
        <v>20</v>
      </c>
      <c r="D35" s="522">
        <v>8</v>
      </c>
      <c r="E35" s="113">
        <v>272</v>
      </c>
      <c r="F35" s="113">
        <f t="shared" si="2"/>
        <v>2176</v>
      </c>
      <c r="G35" s="514" t="s">
        <v>249</v>
      </c>
      <c r="H35" s="542" t="s">
        <v>74</v>
      </c>
      <c r="I35" s="538">
        <v>53</v>
      </c>
      <c r="J35" s="539">
        <v>560</v>
      </c>
      <c r="K35" s="541"/>
      <c r="L35" s="168">
        <f>I35*J35</f>
        <v>29680</v>
      </c>
      <c r="M35" s="540" t="s">
        <v>90</v>
      </c>
    </row>
    <row r="36" spans="2:13" ht="25.5" x14ac:dyDescent="0.2">
      <c r="B36" s="520">
        <v>5</v>
      </c>
      <c r="C36" s="116">
        <v>28</v>
      </c>
      <c r="D36" s="522">
        <v>2</v>
      </c>
      <c r="E36" s="113">
        <v>750</v>
      </c>
      <c r="F36" s="113">
        <f t="shared" si="2"/>
        <v>1500</v>
      </c>
      <c r="G36" s="514" t="s">
        <v>259</v>
      </c>
      <c r="H36" s="537" t="s">
        <v>96</v>
      </c>
      <c r="I36" s="538">
        <v>53</v>
      </c>
      <c r="J36" s="322">
        <v>4299</v>
      </c>
      <c r="K36" s="541"/>
      <c r="L36" s="168">
        <v>223548</v>
      </c>
      <c r="M36" s="540" t="s">
        <v>97</v>
      </c>
    </row>
    <row r="37" spans="2:13" ht="27" thickBot="1" x14ac:dyDescent="0.3">
      <c r="B37" s="520">
        <v>5</v>
      </c>
      <c r="C37" s="116">
        <v>31</v>
      </c>
      <c r="D37" s="522">
        <v>12</v>
      </c>
      <c r="E37" s="113">
        <v>38.659999999999997</v>
      </c>
      <c r="F37" s="113">
        <f t="shared" si="2"/>
        <v>463.91999999999996</v>
      </c>
      <c r="G37" s="514" t="s">
        <v>255</v>
      </c>
      <c r="H37" s="601" t="s">
        <v>18</v>
      </c>
      <c r="I37" s="602"/>
      <c r="J37" s="602"/>
      <c r="K37" s="603"/>
      <c r="L37" s="604">
        <f>SUM(L7:L36)</f>
        <v>324139.87</v>
      </c>
      <c r="M37" s="605"/>
    </row>
    <row r="38" spans="2:13" ht="63.75" x14ac:dyDescent="0.2">
      <c r="B38" s="520">
        <v>5</v>
      </c>
      <c r="C38" s="116">
        <v>32</v>
      </c>
      <c r="D38" s="522">
        <v>13</v>
      </c>
      <c r="E38" s="113">
        <v>77.75</v>
      </c>
      <c r="F38" s="113">
        <f t="shared" si="2"/>
        <v>1010.75</v>
      </c>
      <c r="G38" s="521" t="s">
        <v>256</v>
      </c>
      <c r="H38" s="515"/>
      <c r="I38" s="120"/>
      <c r="J38" s="323"/>
      <c r="K38" s="167"/>
      <c r="L38" s="120"/>
    </row>
    <row r="39" spans="2:13" ht="63.75" x14ac:dyDescent="0.2">
      <c r="B39" s="520">
        <v>5</v>
      </c>
      <c r="C39" s="116">
        <v>33</v>
      </c>
      <c r="D39" s="522">
        <v>13</v>
      </c>
      <c r="E39" s="113">
        <v>45.5</v>
      </c>
      <c r="F39" s="113">
        <f t="shared" si="2"/>
        <v>591.5</v>
      </c>
      <c r="G39" s="514" t="s">
        <v>256</v>
      </c>
      <c r="H39" s="515"/>
      <c r="I39" s="120"/>
      <c r="J39" s="323"/>
      <c r="K39" s="167"/>
      <c r="L39" s="120"/>
    </row>
    <row r="40" spans="2:13" ht="38.25" x14ac:dyDescent="0.2">
      <c r="B40" s="520">
        <v>5</v>
      </c>
      <c r="C40" s="116">
        <v>35</v>
      </c>
      <c r="D40" s="522">
        <v>7</v>
      </c>
      <c r="E40" s="113">
        <v>129.69999999999999</v>
      </c>
      <c r="F40" s="113">
        <f t="shared" si="2"/>
        <v>907.89999999999986</v>
      </c>
      <c r="G40" s="514" t="s">
        <v>257</v>
      </c>
      <c r="H40" s="515"/>
      <c r="I40" s="120"/>
      <c r="J40" s="323"/>
      <c r="K40" s="167"/>
      <c r="L40" s="120"/>
    </row>
    <row r="41" spans="2:13" x14ac:dyDescent="0.2">
      <c r="B41" s="523">
        <v>5</v>
      </c>
      <c r="C41" s="433">
        <v>41</v>
      </c>
      <c r="D41" s="524">
        <v>1</v>
      </c>
      <c r="E41" s="525">
        <v>1139.2</v>
      </c>
      <c r="F41" s="525">
        <f t="shared" si="2"/>
        <v>1139.2</v>
      </c>
      <c r="G41" s="526"/>
      <c r="H41" s="515"/>
      <c r="I41" s="120"/>
      <c r="J41" s="323"/>
      <c r="K41" s="167"/>
      <c r="L41" s="120"/>
    </row>
    <row r="42" spans="2:13" ht="18" x14ac:dyDescent="0.25">
      <c r="B42" s="546" t="s">
        <v>16</v>
      </c>
      <c r="C42" s="546"/>
      <c r="D42" s="546"/>
      <c r="E42" s="546"/>
      <c r="F42" s="599">
        <f>SUM(F7:F41)</f>
        <v>90254.049999999988</v>
      </c>
      <c r="G42" s="600"/>
      <c r="H42" s="515"/>
      <c r="I42" s="120"/>
      <c r="J42" s="323"/>
      <c r="K42" s="167"/>
      <c r="L42" s="120"/>
    </row>
    <row r="43" spans="2:13" x14ac:dyDescent="0.2">
      <c r="H43" s="515"/>
      <c r="I43" s="120"/>
      <c r="J43" s="323"/>
      <c r="K43" s="167"/>
      <c r="L43" s="120"/>
    </row>
    <row r="44" spans="2:13" x14ac:dyDescent="0.2">
      <c r="H44" s="515"/>
      <c r="I44" s="120"/>
      <c r="J44" s="323"/>
      <c r="K44" s="167"/>
      <c r="L44" s="120"/>
    </row>
    <row r="45" spans="2:13" x14ac:dyDescent="0.2">
      <c r="H45" s="515"/>
      <c r="I45" s="120"/>
      <c r="J45" s="323"/>
      <c r="K45" s="167"/>
      <c r="L45" s="120"/>
    </row>
    <row r="46" spans="2:13" x14ac:dyDescent="0.2">
      <c r="H46" s="515"/>
      <c r="I46" s="120"/>
      <c r="J46" s="323"/>
      <c r="K46" s="167"/>
      <c r="L46" s="120"/>
    </row>
    <row r="47" spans="2:13" x14ac:dyDescent="0.2">
      <c r="H47" s="515"/>
      <c r="I47" s="120"/>
      <c r="J47" s="323"/>
      <c r="K47" s="167"/>
      <c r="L47" s="120"/>
    </row>
    <row r="48" spans="2:13" x14ac:dyDescent="0.2">
      <c r="H48" s="515"/>
      <c r="I48" s="120"/>
      <c r="J48" s="323"/>
      <c r="K48" s="167"/>
      <c r="L48" s="120"/>
    </row>
    <row r="49" spans="8:12" x14ac:dyDescent="0.2">
      <c r="H49" s="515"/>
      <c r="I49" s="120"/>
      <c r="J49" s="323"/>
      <c r="K49" s="167"/>
      <c r="L49" s="120"/>
    </row>
    <row r="50" spans="8:12" x14ac:dyDescent="0.2">
      <c r="H50" s="515"/>
      <c r="I50" s="120"/>
      <c r="J50" s="323"/>
      <c r="K50" s="167"/>
      <c r="L50" s="120"/>
    </row>
    <row r="51" spans="8:12" x14ac:dyDescent="0.2">
      <c r="H51" s="515"/>
      <c r="I51" s="120"/>
      <c r="J51" s="323"/>
      <c r="K51" s="167"/>
      <c r="L51" s="120"/>
    </row>
    <row r="52" spans="8:12" x14ac:dyDescent="0.2">
      <c r="H52" s="515"/>
      <c r="I52" s="120"/>
      <c r="J52" s="323"/>
      <c r="K52" s="167"/>
      <c r="L52" s="120"/>
    </row>
    <row r="53" spans="8:12" x14ac:dyDescent="0.2">
      <c r="H53" s="515"/>
      <c r="I53" s="120"/>
      <c r="J53" s="323"/>
      <c r="K53" s="167"/>
      <c r="L53" s="120"/>
    </row>
    <row r="54" spans="8:12" x14ac:dyDescent="0.2">
      <c r="H54" s="515"/>
      <c r="I54" s="120"/>
      <c r="J54" s="323"/>
      <c r="K54" s="167"/>
      <c r="L54" s="120"/>
    </row>
    <row r="55" spans="8:12" x14ac:dyDescent="0.2">
      <c r="H55" s="515"/>
      <c r="I55" s="120"/>
      <c r="J55" s="323"/>
      <c r="K55" s="167"/>
      <c r="L55" s="120"/>
    </row>
    <row r="56" spans="8:12" x14ac:dyDescent="0.2">
      <c r="H56" s="515"/>
      <c r="I56" s="120"/>
      <c r="J56" s="323"/>
      <c r="K56" s="167"/>
      <c r="L56" s="120"/>
    </row>
    <row r="57" spans="8:12" x14ac:dyDescent="0.2">
      <c r="H57" s="515"/>
      <c r="I57" s="120"/>
      <c r="J57" s="323"/>
      <c r="K57" s="167"/>
      <c r="L57" s="120"/>
    </row>
    <row r="58" spans="8:12" x14ac:dyDescent="0.2">
      <c r="H58" s="515"/>
      <c r="I58" s="120"/>
      <c r="J58" s="323"/>
      <c r="K58" s="167"/>
      <c r="L58" s="120"/>
    </row>
    <row r="59" spans="8:12" x14ac:dyDescent="0.2">
      <c r="H59" s="515"/>
      <c r="I59" s="120"/>
      <c r="J59" s="323"/>
      <c r="K59" s="167"/>
      <c r="L59" s="120"/>
    </row>
    <row r="60" spans="8:12" x14ac:dyDescent="0.2">
      <c r="H60" s="515"/>
      <c r="I60" s="120"/>
      <c r="J60" s="323"/>
      <c r="K60" s="167"/>
      <c r="L60" s="120"/>
    </row>
    <row r="61" spans="8:12" x14ac:dyDescent="0.2">
      <c r="H61" s="515"/>
      <c r="I61" s="120"/>
      <c r="J61" s="323"/>
      <c r="K61" s="167"/>
      <c r="L61" s="120"/>
    </row>
    <row r="62" spans="8:12" x14ac:dyDescent="0.2">
      <c r="H62" s="515"/>
      <c r="I62" s="120"/>
      <c r="J62" s="323"/>
      <c r="K62" s="167"/>
      <c r="L62" s="120"/>
    </row>
    <row r="63" spans="8:12" x14ac:dyDescent="0.2">
      <c r="H63" s="515"/>
      <c r="I63" s="120"/>
      <c r="J63" s="323"/>
      <c r="K63" s="167"/>
      <c r="L63" s="120"/>
    </row>
    <row r="64" spans="8:12" x14ac:dyDescent="0.2">
      <c r="H64" s="515"/>
      <c r="I64" s="120"/>
      <c r="J64" s="323"/>
      <c r="K64" s="167"/>
      <c r="L64" s="120"/>
    </row>
    <row r="65" spans="8:12" x14ac:dyDescent="0.2">
      <c r="H65" s="515"/>
      <c r="I65" s="120"/>
      <c r="J65" s="323"/>
      <c r="K65" s="167"/>
      <c r="L65" s="120"/>
    </row>
    <row r="66" spans="8:12" x14ac:dyDescent="0.2">
      <c r="H66" s="515"/>
      <c r="I66" s="120"/>
      <c r="J66" s="323"/>
      <c r="K66" s="167"/>
      <c r="L66" s="120"/>
    </row>
    <row r="67" spans="8:12" x14ac:dyDescent="0.2">
      <c r="H67" s="515"/>
      <c r="I67" s="120"/>
      <c r="J67" s="323"/>
      <c r="K67" s="167"/>
      <c r="L67" s="120"/>
    </row>
    <row r="68" spans="8:12" x14ac:dyDescent="0.2">
      <c r="H68" s="515"/>
      <c r="I68" s="120"/>
      <c r="J68" s="323"/>
      <c r="K68" s="167"/>
      <c r="L68" s="120"/>
    </row>
    <row r="69" spans="8:12" x14ac:dyDescent="0.2">
      <c r="H69" s="515"/>
      <c r="I69" s="120"/>
      <c r="J69" s="323"/>
      <c r="K69" s="167"/>
      <c r="L69" s="120"/>
    </row>
    <row r="70" spans="8:12" x14ac:dyDescent="0.2">
      <c r="H70" s="515"/>
      <c r="I70" s="120"/>
      <c r="J70" s="323"/>
      <c r="K70" s="167"/>
      <c r="L70" s="120"/>
    </row>
    <row r="71" spans="8:12" x14ac:dyDescent="0.2">
      <c r="H71" s="515"/>
      <c r="I71" s="120"/>
      <c r="J71" s="323"/>
      <c r="K71" s="167"/>
      <c r="L71" s="120"/>
    </row>
    <row r="72" spans="8:12" x14ac:dyDescent="0.2">
      <c r="H72" s="515"/>
      <c r="I72" s="120"/>
      <c r="J72" s="323"/>
      <c r="K72" s="167"/>
      <c r="L72" s="120"/>
    </row>
    <row r="73" spans="8:12" x14ac:dyDescent="0.2">
      <c r="H73" s="515"/>
      <c r="I73" s="120"/>
      <c r="J73" s="323"/>
      <c r="K73" s="167"/>
      <c r="L73" s="120"/>
    </row>
    <row r="74" spans="8:12" x14ac:dyDescent="0.2">
      <c r="H74" s="515"/>
      <c r="I74" s="120"/>
      <c r="J74" s="323"/>
      <c r="K74" s="167"/>
      <c r="L74" s="120"/>
    </row>
    <row r="75" spans="8:12" x14ac:dyDescent="0.2">
      <c r="H75" s="515"/>
      <c r="I75" s="120"/>
      <c r="J75" s="323"/>
      <c r="K75" s="167"/>
      <c r="L75" s="120"/>
    </row>
    <row r="76" spans="8:12" x14ac:dyDescent="0.2">
      <c r="H76" s="515"/>
      <c r="I76" s="120"/>
      <c r="J76" s="323"/>
      <c r="K76" s="167"/>
      <c r="L76" s="120"/>
    </row>
    <row r="77" spans="8:12" x14ac:dyDescent="0.2">
      <c r="H77" s="515"/>
      <c r="I77" s="120"/>
      <c r="J77" s="323"/>
      <c r="K77" s="167"/>
      <c r="L77" s="120"/>
    </row>
    <row r="78" spans="8:12" x14ac:dyDescent="0.2">
      <c r="H78" s="515"/>
      <c r="I78" s="120"/>
      <c r="J78" s="323"/>
      <c r="K78" s="167"/>
      <c r="L78" s="120"/>
    </row>
    <row r="79" spans="8:12" x14ac:dyDescent="0.2">
      <c r="H79" s="515"/>
      <c r="I79" s="120"/>
      <c r="J79" s="323"/>
      <c r="K79" s="167"/>
      <c r="L79" s="120"/>
    </row>
    <row r="80" spans="8:12" x14ac:dyDescent="0.2">
      <c r="H80" s="515"/>
      <c r="I80" s="120"/>
      <c r="J80" s="323"/>
      <c r="K80" s="167"/>
      <c r="L80" s="120"/>
    </row>
    <row r="81" spans="8:12" x14ac:dyDescent="0.2">
      <c r="H81" s="515"/>
      <c r="I81" s="120"/>
      <c r="J81" s="323"/>
      <c r="K81" s="167"/>
      <c r="L81" s="120"/>
    </row>
    <row r="82" spans="8:12" x14ac:dyDescent="0.2">
      <c r="H82" s="515"/>
      <c r="I82" s="120"/>
      <c r="J82" s="323"/>
      <c r="K82" s="167"/>
      <c r="L82" s="120"/>
    </row>
    <row r="83" spans="8:12" x14ac:dyDescent="0.2">
      <c r="H83" s="515"/>
      <c r="I83" s="120"/>
      <c r="J83" s="323"/>
      <c r="K83" s="167"/>
      <c r="L83" s="120"/>
    </row>
    <row r="84" spans="8:12" x14ac:dyDescent="0.2">
      <c r="H84" s="515"/>
      <c r="I84" s="120"/>
      <c r="J84" s="323"/>
      <c r="K84" s="167"/>
      <c r="L84" s="120"/>
    </row>
    <row r="85" spans="8:12" x14ac:dyDescent="0.2">
      <c r="H85" s="515"/>
      <c r="I85" s="120"/>
      <c r="J85" s="323"/>
      <c r="K85" s="167"/>
      <c r="L85" s="120"/>
    </row>
    <row r="86" spans="8:12" x14ac:dyDescent="0.2">
      <c r="H86" s="515"/>
      <c r="I86" s="120"/>
      <c r="J86" s="323"/>
      <c r="K86" s="167"/>
      <c r="L86" s="120"/>
    </row>
    <row r="87" spans="8:12" x14ac:dyDescent="0.2">
      <c r="H87" s="515"/>
      <c r="I87" s="120"/>
      <c r="J87" s="323"/>
      <c r="K87" s="167"/>
      <c r="L87" s="120"/>
    </row>
    <row r="88" spans="8:12" x14ac:dyDescent="0.2">
      <c r="H88" s="515"/>
      <c r="I88" s="120"/>
      <c r="J88" s="323"/>
      <c r="K88" s="167"/>
      <c r="L88" s="120"/>
    </row>
    <row r="89" spans="8:12" x14ac:dyDescent="0.2">
      <c r="H89" s="515"/>
      <c r="I89" s="120"/>
      <c r="J89" s="323"/>
      <c r="K89" s="167"/>
      <c r="L89" s="120"/>
    </row>
    <row r="90" spans="8:12" x14ac:dyDescent="0.2">
      <c r="H90" s="515"/>
      <c r="I90" s="120"/>
      <c r="J90" s="323"/>
      <c r="K90" s="167"/>
      <c r="L90" s="120"/>
    </row>
    <row r="91" spans="8:12" x14ac:dyDescent="0.2">
      <c r="H91" s="515"/>
      <c r="I91" s="120"/>
      <c r="J91" s="323"/>
      <c r="K91" s="167"/>
      <c r="L91" s="120"/>
    </row>
    <row r="92" spans="8:12" x14ac:dyDescent="0.2">
      <c r="H92" s="515"/>
      <c r="I92" s="120"/>
      <c r="J92" s="323"/>
      <c r="K92" s="167"/>
      <c r="L92" s="120"/>
    </row>
    <row r="93" spans="8:12" x14ac:dyDescent="0.2">
      <c r="H93" s="515"/>
      <c r="I93" s="120"/>
      <c r="J93" s="323"/>
      <c r="K93" s="167"/>
      <c r="L93" s="120"/>
    </row>
    <row r="94" spans="8:12" x14ac:dyDescent="0.2">
      <c r="H94" s="515"/>
      <c r="I94" s="120"/>
      <c r="J94" s="323"/>
      <c r="K94" s="167"/>
      <c r="L94" s="120"/>
    </row>
    <row r="95" spans="8:12" x14ac:dyDescent="0.2">
      <c r="H95" s="515"/>
      <c r="I95" s="120"/>
      <c r="J95" s="323"/>
      <c r="K95" s="167"/>
      <c r="L95" s="120"/>
    </row>
    <row r="96" spans="8:12" x14ac:dyDescent="0.2">
      <c r="H96" s="515"/>
      <c r="I96" s="120"/>
      <c r="J96" s="323"/>
      <c r="K96" s="167"/>
      <c r="L96" s="120"/>
    </row>
    <row r="97" spans="8:12" x14ac:dyDescent="0.2">
      <c r="H97" s="515"/>
      <c r="I97" s="120"/>
      <c r="J97" s="323"/>
      <c r="K97" s="167"/>
      <c r="L97" s="120"/>
    </row>
    <row r="98" spans="8:12" x14ac:dyDescent="0.2">
      <c r="H98" s="515"/>
      <c r="I98" s="120"/>
      <c r="J98" s="323"/>
      <c r="K98" s="167"/>
      <c r="L98" s="120"/>
    </row>
    <row r="99" spans="8:12" x14ac:dyDescent="0.2">
      <c r="H99" s="515"/>
      <c r="I99" s="120"/>
      <c r="J99" s="323"/>
      <c r="K99" s="167"/>
      <c r="L99" s="120"/>
    </row>
    <row r="100" spans="8:12" x14ac:dyDescent="0.2">
      <c r="H100" s="515"/>
      <c r="I100" s="120"/>
      <c r="J100" s="323"/>
      <c r="K100" s="167"/>
      <c r="L100" s="120"/>
    </row>
    <row r="101" spans="8:12" x14ac:dyDescent="0.2">
      <c r="H101" s="515"/>
      <c r="I101" s="120"/>
      <c r="J101" s="323"/>
      <c r="K101" s="167"/>
      <c r="L101" s="120"/>
    </row>
    <row r="102" spans="8:12" x14ac:dyDescent="0.2">
      <c r="H102" s="515"/>
      <c r="I102" s="120"/>
      <c r="J102" s="323"/>
      <c r="K102" s="167"/>
      <c r="L102" s="120"/>
    </row>
    <row r="103" spans="8:12" x14ac:dyDescent="0.2">
      <c r="H103" s="515"/>
      <c r="I103" s="120"/>
      <c r="J103" s="323"/>
      <c r="K103" s="167"/>
      <c r="L103" s="120"/>
    </row>
    <row r="104" spans="8:12" x14ac:dyDescent="0.2">
      <c r="H104" s="515"/>
      <c r="I104" s="120"/>
      <c r="J104" s="323"/>
      <c r="K104" s="167"/>
      <c r="L104" s="120"/>
    </row>
    <row r="105" spans="8:12" x14ac:dyDescent="0.2">
      <c r="H105" s="515"/>
      <c r="I105" s="120"/>
      <c r="J105" s="323"/>
      <c r="K105" s="167"/>
      <c r="L105" s="120"/>
    </row>
    <row r="106" spans="8:12" x14ac:dyDescent="0.2">
      <c r="H106" s="515"/>
      <c r="I106" s="120"/>
      <c r="J106" s="323"/>
      <c r="K106" s="167"/>
      <c r="L106" s="120"/>
    </row>
    <row r="107" spans="8:12" x14ac:dyDescent="0.2">
      <c r="H107" s="515"/>
      <c r="I107" s="120"/>
      <c r="J107" s="323"/>
      <c r="K107" s="167"/>
      <c r="L107" s="120"/>
    </row>
    <row r="108" spans="8:12" x14ac:dyDescent="0.2">
      <c r="H108" s="515"/>
      <c r="I108" s="120"/>
      <c r="J108" s="323"/>
      <c r="K108" s="167"/>
      <c r="L108" s="120"/>
    </row>
    <row r="109" spans="8:12" x14ac:dyDescent="0.2">
      <c r="H109" s="515"/>
      <c r="I109" s="120"/>
      <c r="J109" s="323"/>
      <c r="K109" s="167"/>
      <c r="L109" s="120"/>
    </row>
    <row r="110" spans="8:12" x14ac:dyDescent="0.2">
      <c r="H110" s="515"/>
      <c r="I110" s="120"/>
      <c r="J110" s="323"/>
      <c r="K110" s="167"/>
      <c r="L110" s="120"/>
    </row>
    <row r="111" spans="8:12" x14ac:dyDescent="0.2">
      <c r="H111" s="515"/>
      <c r="I111" s="120"/>
      <c r="J111" s="323"/>
      <c r="K111" s="167"/>
      <c r="L111" s="120"/>
    </row>
    <row r="112" spans="8:12" x14ac:dyDescent="0.2">
      <c r="H112" s="515"/>
      <c r="I112" s="120"/>
      <c r="J112" s="323"/>
      <c r="K112" s="167"/>
      <c r="L112" s="120"/>
    </row>
    <row r="113" spans="8:12" x14ac:dyDescent="0.2">
      <c r="H113" s="515"/>
      <c r="I113" s="120"/>
      <c r="J113" s="323"/>
      <c r="K113" s="167"/>
      <c r="L113" s="120"/>
    </row>
    <row r="114" spans="8:12" x14ac:dyDescent="0.2">
      <c r="H114" s="515"/>
      <c r="I114" s="120"/>
      <c r="J114" s="323"/>
      <c r="K114" s="167"/>
      <c r="L114" s="120"/>
    </row>
    <row r="115" spans="8:12" x14ac:dyDescent="0.2">
      <c r="H115" s="515"/>
      <c r="I115" s="120"/>
      <c r="J115" s="323"/>
      <c r="K115" s="167"/>
      <c r="L115" s="120"/>
    </row>
    <row r="116" spans="8:12" x14ac:dyDescent="0.2">
      <c r="H116" s="515"/>
      <c r="I116" s="120"/>
      <c r="J116" s="323"/>
      <c r="K116" s="167"/>
      <c r="L116" s="120"/>
    </row>
    <row r="117" spans="8:12" x14ac:dyDescent="0.2">
      <c r="H117" s="515"/>
      <c r="I117" s="120"/>
      <c r="J117" s="323"/>
      <c r="K117" s="167"/>
      <c r="L117" s="120"/>
    </row>
    <row r="118" spans="8:12" x14ac:dyDescent="0.2">
      <c r="H118" s="515"/>
      <c r="I118" s="120"/>
      <c r="J118" s="323"/>
      <c r="K118" s="167"/>
      <c r="L118" s="120"/>
    </row>
    <row r="119" spans="8:12" x14ac:dyDescent="0.2">
      <c r="H119" s="515"/>
      <c r="I119" s="120"/>
      <c r="J119" s="323"/>
      <c r="K119" s="167"/>
      <c r="L119" s="120"/>
    </row>
    <row r="120" spans="8:12" x14ac:dyDescent="0.2">
      <c r="H120" s="515"/>
      <c r="I120" s="120"/>
      <c r="J120" s="323"/>
      <c r="K120" s="167"/>
      <c r="L120" s="120"/>
    </row>
    <row r="121" spans="8:12" x14ac:dyDescent="0.2">
      <c r="H121" s="515"/>
      <c r="I121" s="120"/>
      <c r="J121" s="323"/>
      <c r="K121" s="167"/>
      <c r="L121" s="120"/>
    </row>
    <row r="122" spans="8:12" x14ac:dyDescent="0.2">
      <c r="H122" s="515"/>
      <c r="I122" s="120"/>
      <c r="J122" s="323"/>
      <c r="K122" s="167"/>
      <c r="L122" s="120"/>
    </row>
    <row r="123" spans="8:12" x14ac:dyDescent="0.2">
      <c r="H123" s="515"/>
      <c r="I123" s="120"/>
      <c r="J123" s="323"/>
      <c r="K123" s="167"/>
      <c r="L123" s="120"/>
    </row>
    <row r="124" spans="8:12" x14ac:dyDescent="0.2">
      <c r="H124" s="515"/>
      <c r="I124" s="120"/>
      <c r="J124" s="323"/>
      <c r="K124" s="167"/>
      <c r="L124" s="120"/>
    </row>
    <row r="125" spans="8:12" x14ac:dyDescent="0.2">
      <c r="H125" s="515"/>
      <c r="I125" s="120"/>
      <c r="J125" s="323"/>
      <c r="K125" s="167"/>
      <c r="L125" s="120"/>
    </row>
    <row r="126" spans="8:12" x14ac:dyDescent="0.2">
      <c r="H126" s="515"/>
      <c r="I126" s="120"/>
      <c r="J126" s="323"/>
      <c r="K126" s="167"/>
      <c r="L126" s="120"/>
    </row>
    <row r="127" spans="8:12" x14ac:dyDescent="0.2">
      <c r="H127" s="515"/>
      <c r="I127" s="120"/>
      <c r="J127" s="323"/>
      <c r="K127" s="167"/>
      <c r="L127" s="120"/>
    </row>
    <row r="128" spans="8:12" x14ac:dyDescent="0.2">
      <c r="H128" s="515"/>
      <c r="I128" s="120"/>
      <c r="J128" s="323"/>
      <c r="K128" s="167"/>
      <c r="L128" s="120"/>
    </row>
    <row r="129" spans="8:12" x14ac:dyDescent="0.2">
      <c r="H129" s="515"/>
      <c r="I129" s="120"/>
      <c r="J129" s="323"/>
      <c r="K129" s="167"/>
      <c r="L129" s="120"/>
    </row>
    <row r="130" spans="8:12" x14ac:dyDescent="0.2">
      <c r="H130" s="515"/>
      <c r="I130" s="120"/>
      <c r="J130" s="323"/>
      <c r="K130" s="167"/>
      <c r="L130" s="120"/>
    </row>
    <row r="131" spans="8:12" x14ac:dyDescent="0.2">
      <c r="H131" s="515"/>
      <c r="I131" s="120"/>
      <c r="J131" s="323"/>
      <c r="K131" s="167"/>
      <c r="L131" s="120"/>
    </row>
    <row r="132" spans="8:12" x14ac:dyDescent="0.2">
      <c r="H132" s="515"/>
      <c r="I132" s="120"/>
      <c r="J132" s="323"/>
      <c r="K132" s="167"/>
      <c r="L132" s="120"/>
    </row>
    <row r="133" spans="8:12" x14ac:dyDescent="0.2">
      <c r="H133" s="515"/>
      <c r="I133" s="120"/>
      <c r="J133" s="323"/>
      <c r="K133" s="167"/>
      <c r="L133" s="120"/>
    </row>
    <row r="134" spans="8:12" x14ac:dyDescent="0.2">
      <c r="H134" s="515"/>
      <c r="I134" s="120"/>
      <c r="J134" s="323"/>
      <c r="K134" s="167"/>
      <c r="L134" s="120"/>
    </row>
    <row r="135" spans="8:12" x14ac:dyDescent="0.2">
      <c r="H135" s="515"/>
      <c r="I135" s="120"/>
      <c r="J135" s="323"/>
      <c r="K135" s="167"/>
      <c r="L135" s="120"/>
    </row>
    <row r="136" spans="8:12" x14ac:dyDescent="0.2">
      <c r="H136" s="515"/>
      <c r="I136" s="120"/>
      <c r="J136" s="323"/>
      <c r="K136" s="167"/>
      <c r="L136" s="120"/>
    </row>
    <row r="137" spans="8:12" x14ac:dyDescent="0.2">
      <c r="H137" s="515"/>
      <c r="I137" s="120"/>
      <c r="J137" s="323"/>
      <c r="K137" s="167"/>
      <c r="L137" s="120"/>
    </row>
    <row r="138" spans="8:12" x14ac:dyDescent="0.2">
      <c r="H138" s="515"/>
      <c r="I138" s="120"/>
      <c r="J138" s="323"/>
      <c r="K138" s="167"/>
      <c r="L138" s="120"/>
    </row>
    <row r="139" spans="8:12" x14ac:dyDescent="0.2">
      <c r="H139" s="515"/>
      <c r="I139" s="120"/>
      <c r="J139" s="323"/>
      <c r="K139" s="167"/>
      <c r="L139" s="120"/>
    </row>
    <row r="140" spans="8:12" x14ac:dyDescent="0.2">
      <c r="H140" s="515"/>
      <c r="I140" s="120"/>
      <c r="J140" s="323"/>
      <c r="K140" s="167"/>
      <c r="L140" s="120"/>
    </row>
    <row r="141" spans="8:12" x14ac:dyDescent="0.2">
      <c r="H141" s="515"/>
      <c r="I141" s="120"/>
      <c r="J141" s="323"/>
      <c r="K141" s="167"/>
      <c r="L141" s="120"/>
    </row>
    <row r="142" spans="8:12" x14ac:dyDescent="0.2">
      <c r="H142" s="515"/>
      <c r="I142" s="120"/>
      <c r="J142" s="323"/>
      <c r="K142" s="167"/>
      <c r="L142" s="120"/>
    </row>
    <row r="143" spans="8:12" x14ac:dyDescent="0.2">
      <c r="H143" s="515"/>
      <c r="I143" s="120"/>
      <c r="J143" s="323"/>
      <c r="K143" s="167"/>
      <c r="L143" s="120"/>
    </row>
    <row r="144" spans="8:12" x14ac:dyDescent="0.2">
      <c r="H144" s="515"/>
      <c r="I144" s="120"/>
      <c r="J144" s="323"/>
      <c r="K144" s="167"/>
      <c r="L144" s="120"/>
    </row>
    <row r="145" spans="8:12" x14ac:dyDescent="0.2">
      <c r="H145" s="515"/>
      <c r="I145" s="120"/>
      <c r="J145" s="323"/>
      <c r="K145" s="167"/>
      <c r="L145" s="120"/>
    </row>
    <row r="146" spans="8:12" x14ac:dyDescent="0.2">
      <c r="H146" s="515"/>
      <c r="I146" s="120"/>
      <c r="J146" s="323"/>
      <c r="K146" s="167"/>
      <c r="L146" s="120"/>
    </row>
    <row r="147" spans="8:12" x14ac:dyDescent="0.2">
      <c r="H147" s="515"/>
      <c r="I147" s="120"/>
      <c r="J147" s="323"/>
      <c r="K147" s="167"/>
      <c r="L147" s="120"/>
    </row>
    <row r="148" spans="8:12" x14ac:dyDescent="0.2">
      <c r="H148" s="515"/>
      <c r="I148" s="120"/>
      <c r="J148" s="323"/>
      <c r="K148" s="167"/>
      <c r="L148" s="120"/>
    </row>
    <row r="149" spans="8:12" x14ac:dyDescent="0.2">
      <c r="H149" s="515"/>
      <c r="I149" s="120"/>
      <c r="J149" s="323"/>
      <c r="K149" s="167"/>
      <c r="L149" s="120"/>
    </row>
    <row r="150" spans="8:12" x14ac:dyDescent="0.2">
      <c r="H150" s="515"/>
      <c r="I150" s="120"/>
      <c r="J150" s="323"/>
      <c r="K150" s="167"/>
      <c r="L150" s="120"/>
    </row>
    <row r="151" spans="8:12" x14ac:dyDescent="0.2">
      <c r="H151" s="515"/>
      <c r="I151" s="120"/>
      <c r="J151" s="323"/>
      <c r="K151" s="167"/>
      <c r="L151" s="120"/>
    </row>
    <row r="152" spans="8:12" x14ac:dyDescent="0.2">
      <c r="H152" s="515"/>
      <c r="I152" s="120"/>
      <c r="J152" s="323"/>
      <c r="K152" s="167"/>
      <c r="L152" s="120"/>
    </row>
    <row r="153" spans="8:12" x14ac:dyDescent="0.2">
      <c r="H153" s="515"/>
      <c r="I153" s="120"/>
      <c r="J153" s="323"/>
      <c r="K153" s="167"/>
      <c r="L153" s="120"/>
    </row>
    <row r="154" spans="8:12" x14ac:dyDescent="0.2">
      <c r="H154" s="515"/>
      <c r="I154" s="120"/>
      <c r="J154" s="323"/>
      <c r="K154" s="167"/>
      <c r="L154" s="120"/>
    </row>
    <row r="155" spans="8:12" x14ac:dyDescent="0.2">
      <c r="H155" s="515"/>
      <c r="I155" s="120"/>
      <c r="J155" s="323"/>
      <c r="K155" s="167"/>
      <c r="L155" s="120"/>
    </row>
    <row r="156" spans="8:12" x14ac:dyDescent="0.2">
      <c r="H156" s="515"/>
      <c r="I156" s="120"/>
      <c r="J156" s="323"/>
      <c r="K156" s="167"/>
      <c r="L156" s="120"/>
    </row>
    <row r="157" spans="8:12" x14ac:dyDescent="0.2">
      <c r="H157" s="515"/>
      <c r="I157" s="120"/>
      <c r="J157" s="323"/>
      <c r="K157" s="167"/>
      <c r="L157" s="120"/>
    </row>
    <row r="158" spans="8:12" x14ac:dyDescent="0.2">
      <c r="H158" s="515"/>
      <c r="I158" s="120"/>
      <c r="J158" s="323"/>
      <c r="K158" s="167"/>
      <c r="L158" s="120"/>
    </row>
  </sheetData>
  <mergeCells count="8">
    <mergeCell ref="B4:F4"/>
    <mergeCell ref="H4:L4"/>
    <mergeCell ref="B5:F5"/>
    <mergeCell ref="H5:M5"/>
    <mergeCell ref="B42:E42"/>
    <mergeCell ref="F42:G42"/>
    <mergeCell ref="H37:K37"/>
    <mergeCell ref="L37:M37"/>
  </mergeCells>
  <phoneticPr fontId="8" type="noConversion"/>
  <pageMargins left="0.78740157499999996" right="0.78740157499999996" top="0.984251969" bottom="0.984251969"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7</vt:i4>
      </vt:variant>
    </vt:vector>
  </HeadingPairs>
  <TitlesOfParts>
    <vt:vector size="15" baseType="lpstr">
      <vt:lpstr>Global</vt:lpstr>
      <vt:lpstr>DETEC</vt:lpstr>
      <vt:lpstr>DCN</vt:lpstr>
      <vt:lpstr>DCEL</vt:lpstr>
      <vt:lpstr>DCS</vt:lpstr>
      <vt:lpstr>DCAB</vt:lpstr>
      <vt:lpstr>DMA</vt:lpstr>
      <vt:lpstr>ADM</vt:lpstr>
      <vt:lpstr>__Anonymous_Sheet_DB__1</vt:lpstr>
      <vt:lpstr>DCAB!Area_de_impressao</vt:lpstr>
      <vt:lpstr>DCEL!Area_de_impressao</vt:lpstr>
      <vt:lpstr>DCN!Area_de_impressao</vt:lpstr>
      <vt:lpstr>DCS!Area_de_impressao</vt:lpstr>
      <vt:lpstr>DETEC!Area_de_impressao</vt:lpstr>
      <vt:lpstr>DMA!Area_de_impressao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dc:creator>
  <cp:lastModifiedBy>Diego</cp:lastModifiedBy>
  <cp:lastPrinted>2015-02-23T20:15:53Z</cp:lastPrinted>
  <dcterms:created xsi:type="dcterms:W3CDTF">2016-03-04T12:14:40Z</dcterms:created>
  <dcterms:modified xsi:type="dcterms:W3CDTF">2016-12-12T12:04:05Z</dcterms:modified>
</cp:coreProperties>
</file>